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9\Downloads\"/>
    </mc:Choice>
  </mc:AlternateContent>
  <bookViews>
    <workbookView xWindow="0" yWindow="0" windowWidth="20400" windowHeight="7755" activeTab="2"/>
  </bookViews>
  <sheets>
    <sheet name="Datos Estudiantes" sheetId="4" r:id="rId1"/>
    <sheet name="Planilla Notas" sheetId="3" r:id="rId2"/>
    <sheet name="Hoja1" sheetId="7" r:id="rId3"/>
  </sheets>
  <definedNames>
    <definedName name="datosestudiantes">'Datos Estudiantes'!$1:$1048576</definedName>
    <definedName name="planilladenotas">'Planilla Notas'!$1:$1048576</definedName>
  </definedNames>
  <calcPr calcId="152511"/>
</workbook>
</file>

<file path=xl/calcChain.xml><?xml version="1.0" encoding="utf-8"?>
<calcChain xmlns="http://schemas.openxmlformats.org/spreadsheetml/2006/main">
  <c r="W16" i="3" l="1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U15" i="3"/>
  <c r="U16" i="3"/>
  <c r="V16" i="3" s="1"/>
  <c r="U17" i="3"/>
  <c r="U18" i="3"/>
  <c r="V18" i="3" s="1"/>
  <c r="U19" i="3"/>
  <c r="U20" i="3"/>
  <c r="V20" i="3" s="1"/>
  <c r="U21" i="3"/>
  <c r="U22" i="3"/>
  <c r="V22" i="3" s="1"/>
  <c r="U23" i="3"/>
  <c r="U24" i="3"/>
  <c r="V24" i="3" s="1"/>
  <c r="U25" i="3"/>
  <c r="U26" i="3"/>
  <c r="V26" i="3" s="1"/>
  <c r="U27" i="3"/>
  <c r="U28" i="3"/>
  <c r="V28" i="3" s="1"/>
  <c r="U29" i="3"/>
  <c r="U30" i="3"/>
  <c r="V30" i="3" s="1"/>
  <c r="U31" i="3"/>
  <c r="U32" i="3"/>
  <c r="V32" i="3" s="1"/>
  <c r="U33" i="3"/>
  <c r="U34" i="3"/>
  <c r="X36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X35" i="3"/>
  <c r="X37" i="3"/>
  <c r="B14" i="3"/>
  <c r="D7" i="7" s="1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D21" i="3"/>
  <c r="E21" i="3"/>
  <c r="F21" i="3"/>
  <c r="G21" i="3"/>
  <c r="H21" i="3"/>
  <c r="I21" i="3"/>
  <c r="J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C26" i="3"/>
  <c r="D26" i="3"/>
  <c r="E26" i="3"/>
  <c r="F26" i="3"/>
  <c r="G26" i="3"/>
  <c r="H26" i="3"/>
  <c r="I26" i="3"/>
  <c r="J26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K33" i="3"/>
  <c r="L33" i="3" s="1"/>
  <c r="V15" i="3"/>
  <c r="V17" i="3"/>
  <c r="V19" i="3"/>
  <c r="V21" i="3"/>
  <c r="V23" i="3"/>
  <c r="V25" i="3"/>
  <c r="V27" i="3"/>
  <c r="V29" i="3"/>
  <c r="V31" i="3"/>
  <c r="V33" i="3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S14" i="3"/>
  <c r="T14" i="3" s="1"/>
  <c r="Q14" i="3"/>
  <c r="R14" i="3" s="1"/>
  <c r="O14" i="3"/>
  <c r="D10" i="7" s="1"/>
  <c r="M14" i="3"/>
  <c r="N14" i="3" s="1"/>
  <c r="K15" i="3" l="1"/>
  <c r="L15" i="3" s="1"/>
  <c r="K25" i="3"/>
  <c r="L25" i="3" s="1"/>
  <c r="K29" i="3"/>
  <c r="L29" i="3" s="1"/>
  <c r="X29" i="3" s="1"/>
  <c r="K21" i="3"/>
  <c r="L21" i="3" s="1"/>
  <c r="X21" i="3" s="1"/>
  <c r="X31" i="3"/>
  <c r="D9" i="7"/>
  <c r="D11" i="7"/>
  <c r="D13" i="7"/>
  <c r="D12" i="7"/>
  <c r="K31" i="3"/>
  <c r="L31" i="3" s="1"/>
  <c r="K27" i="3"/>
  <c r="L27" i="3" s="1"/>
  <c r="X27" i="3" s="1"/>
  <c r="K23" i="3"/>
  <c r="L23" i="3" s="1"/>
  <c r="X23" i="3" s="1"/>
  <c r="K19" i="3"/>
  <c r="L19" i="3" s="1"/>
  <c r="X19" i="3" s="1"/>
  <c r="K32" i="3"/>
  <c r="L32" i="3" s="1"/>
  <c r="X32" i="3" s="1"/>
  <c r="K30" i="3"/>
  <c r="L30" i="3" s="1"/>
  <c r="K28" i="3"/>
  <c r="L28" i="3" s="1"/>
  <c r="X28" i="3" s="1"/>
  <c r="K26" i="3"/>
  <c r="L26" i="3" s="1"/>
  <c r="K24" i="3"/>
  <c r="L24" i="3" s="1"/>
  <c r="X24" i="3" s="1"/>
  <c r="K22" i="3"/>
  <c r="L22" i="3" s="1"/>
  <c r="K20" i="3"/>
  <c r="L20" i="3" s="1"/>
  <c r="X20" i="3" s="1"/>
  <c r="K18" i="3"/>
  <c r="L18" i="3" s="1"/>
  <c r="K17" i="3"/>
  <c r="K16" i="3"/>
  <c r="L16" i="3" s="1"/>
  <c r="L17" i="3"/>
  <c r="P14" i="3"/>
  <c r="K14" i="3"/>
  <c r="D8" i="7" s="1"/>
  <c r="X25" i="3"/>
  <c r="X33" i="3"/>
  <c r="X15" i="3" l="1"/>
  <c r="W15" i="3"/>
  <c r="X18" i="3"/>
  <c r="X22" i="3"/>
  <c r="X26" i="3"/>
  <c r="X30" i="3"/>
  <c r="X17" i="3"/>
  <c r="X16" i="3"/>
  <c r="L14" i="3"/>
  <c r="W14" i="3" s="1"/>
  <c r="X14" i="3" l="1"/>
  <c r="D14" i="7"/>
</calcChain>
</file>

<file path=xl/sharedStrings.xml><?xml version="1.0" encoding="utf-8"?>
<sst xmlns="http://schemas.openxmlformats.org/spreadsheetml/2006/main" count="59" uniqueCount="46">
  <si>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</si>
  <si>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</si>
  <si>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</si>
  <si>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</si>
  <si>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</si>
  <si>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</si>
  <si>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</si>
  <si>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</si>
  <si>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</si>
  <si>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</si>
  <si>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</si>
  <si>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</si>
  <si>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</si>
  <si>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</si>
  <si>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</si>
  <si>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</si>
  <si>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</si>
  <si>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</si>
  <si>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</si>
  <si>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</si>
  <si>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</si>
  <si>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</si>
  <si>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</si>
  <si>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</si>
  <si>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</si>
  <si>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</si>
  <si>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</si>
  <si>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</si>
  <si>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</si>
  <si>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</si>
  <si>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</si>
  <si>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</si>
  <si>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</si>
  <si>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</si>
  <si>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</si>
  <si>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</si>
  <si>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</si>
  <si>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</si>
  <si>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</si>
  <si>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</si>
  <si>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</si>
  <si>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</si>
  <si>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SI(ESERROR(BUSCARV(A14;datosestudiantes;2;FALSO));"no existe";BUSCARV(A14;datosestudiantes;2;FALSO))</t>
  </si>
  <si>
    <t>IIparcial</t>
  </si>
  <si>
    <t>Examen final 1</t>
  </si>
  <si>
    <t>Examen final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</si>
</sst>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9" fontId="4" fillId="0" borderId="0" xfId="0" applyNumberFormat="1" applyFon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4" fillId="4" borderId="0" xfId="0" applyFont="1" applyFill="1"/>
    <xf numFmtId="0" fontId="9" fillId="4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3" workbookViewId="0">
      <selection activeCell="B18" sqref="B18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7">
        <v>0.2</v>
      </c>
      <c r="L12" s="17">
        <v>0.2</v>
      </c>
      <c r="M12" s="17">
        <v>0.1</v>
      </c>
      <c r="N12" s="17">
        <v>0.1</v>
      </c>
      <c r="O12" s="17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21">
        <v>2</v>
      </c>
      <c r="C35" s="22">
        <v>3</v>
      </c>
      <c r="D35" s="21">
        <v>4</v>
      </c>
      <c r="E35" s="21">
        <v>5</v>
      </c>
      <c r="F35" s="21">
        <v>6</v>
      </c>
      <c r="G35" s="21">
        <v>7</v>
      </c>
      <c r="H35" s="21">
        <v>8</v>
      </c>
      <c r="I35" s="21">
        <v>9</v>
      </c>
      <c r="J35" s="21">
        <v>10</v>
      </c>
      <c r="K35" s="21">
        <v>11</v>
      </c>
      <c r="L35" s="21">
        <v>12</v>
      </c>
      <c r="M35" s="21">
        <v>13</v>
      </c>
      <c r="N35" s="21">
        <v>14</v>
      </c>
      <c r="O35" s="2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38"/>
  <sheetViews>
    <sheetView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W14" sqref="W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6" spans="1:24" x14ac:dyDescent="0.25">
      <c r="A6" s="1" t="s">
        <v>42</v>
      </c>
    </row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18"/>
      <c r="L12" s="18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6" t="s">
        <v>32</v>
      </c>
      <c r="L13" s="17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IF(ISBLANK(A14),"",IF(ISERROR(VLOOKUP(A14,datosestudiantes,2,FALSE)),"NO EXISTE",VLOOKUP(A14,datosestudiantes,2,FALSE)))</f>
        <v>ALEJANDRO SEPULVEDA</v>
      </c>
      <c r="C14" s="11">
        <f>IF(ISERROR(VLOOKUP(A14,datosestudiantes,3,FALSE)),"",VLOOKUP(A14,datosestudiantes,3,FALSE))</f>
        <v>4.3</v>
      </c>
      <c r="D14" s="11">
        <f>IF(ISERROR(VLOOKUP(A14,datosestudiantes,4,FALSE)),"",VLOOKUP(A14,datosestudiantes,4,FALSE))</f>
        <v>1.2</v>
      </c>
      <c r="E14" s="11">
        <f>IF(ISERROR(VLOOKUP(A14,datosestudiantes,5,FALSE)),"",VLOOKUP(A14,datosestudiantes,5,FALSE))</f>
        <v>2.9</v>
      </c>
      <c r="F14" s="11">
        <f>IF(ISERROR(VLOOKUP(A14,datosestudiantes,6,FALSE)),"",VLOOKUP(A14,datosestudiantes,6,FALSE))</f>
        <v>4.5</v>
      </c>
      <c r="G14" s="11">
        <f>IF(ISERROR(VLOOKUP(A14,datosestudiantes,7,FALSE)),"",VLOOKUP(A14,datosestudiantes,7,FALSE))</f>
        <v>4.8</v>
      </c>
      <c r="H14" s="11">
        <f>IF(ISERROR(VLOOKUP(A14,datosestudiantes,8,FALSE)),"",VLOOKUP(A14,datosestudiantes,8,FALSE))</f>
        <v>3.9</v>
      </c>
      <c r="I14" s="11">
        <f>IF(ISERROR(VLOOKUP(A14,datosestudiantes,9,FALSE)),"",VLOOKUP(A14,datosestudiantes,9,FALSE))</f>
        <v>4.2</v>
      </c>
      <c r="J14" s="11">
        <f>IF(ISERROR(VLOOKUP(A14,datosestudiantes,10,FALSE)),"",VLOOKUP(A14,datosestudiantes,10,FALSE))</f>
        <v>4</v>
      </c>
      <c r="K14" s="13">
        <f>IF(OR(C14="",D14="",E14="",F14="",G14="",H14="",I14="",J14=""),"",AVERAGE(C14:J14))</f>
        <v>3.7249999999999996</v>
      </c>
      <c r="L14" s="13">
        <f>IF(OR(K14="",$L$13=""),"",K14*$L$13)</f>
        <v>1.1174999999999999</v>
      </c>
      <c r="M14" s="11">
        <f>IF(ISERROR(VLOOKUP(A14,datosestudiantes,11,FALSE)),"",VLOOKUP(A14,datosestudiantes,11,FALSE))</f>
        <v>3.8</v>
      </c>
      <c r="N14" s="12">
        <f>IF(OR(M14="",$N$13=""),"",M14*$N$13)</f>
        <v>0.76</v>
      </c>
      <c r="O14" s="11">
        <f>IF(ISERROR(VLOOKUP(A14,datosestudiantes,12,FALSE)),"",VLOOKUP(A14,datosestudiantes,12,FALSE))</f>
        <v>4.3</v>
      </c>
      <c r="P14" s="12">
        <f>IF(OR(O14="",$P$13=""),"",O14*$P$13)</f>
        <v>0.86</v>
      </c>
      <c r="Q14" s="13">
        <f>IF(ISERROR(VLOOKUP(A14,datosestudiantes,13,FALSE)),"",VLOOKUP(A14,datosestudiantes,13,FALSE))</f>
        <v>3.4</v>
      </c>
      <c r="R14" s="12">
        <f>IF(OR(Q14="",$R$13=""),"",Q14*$R$13)</f>
        <v>0.34</v>
      </c>
      <c r="S14" s="13">
        <f>IF(ISERROR(VLOOKUP(A14,datosestudiantes,14,FALSE)),"",VLOOKUP(A14,datosestudiantes,14,FALSE))</f>
        <v>2.9</v>
      </c>
      <c r="T14" s="12">
        <f>IF(OR(S14="",$T$13=""),"",S14*$T$13)</f>
        <v>0.28999999999999998</v>
      </c>
      <c r="U14" s="11">
        <f>IF(ISERROR(VLOOKUP(A14,datosestudiantes,15,FALSE)),"",VLOOKUP(A14,datosestudiantes,15,FALSE))</f>
        <v>3.5</v>
      </c>
      <c r="V14" s="12">
        <f>IF(OR(U14="",$V$13=""),"",U14*$V$13)</f>
        <v>0.35000000000000003</v>
      </c>
      <c r="W14" s="12">
        <f>IF(OR(L14="",N14="",P14="",R14="",T14="",V14=""),"",SUM(L14,N14,P14,R14,T14,V14))</f>
        <v>3.7174999999999998</v>
      </c>
      <c r="X14" s="19" t="str">
        <f>IF(W14&gt;=3,"Aprobo","Reprobo")</f>
        <v>Aprobo</v>
      </c>
    </row>
    <row r="15" spans="1:24" s="2" customFormat="1" ht="17.25" thickTop="1" thickBot="1" x14ac:dyDescent="0.3">
      <c r="A15" s="3">
        <v>2</v>
      </c>
      <c r="B15" s="3" t="str">
        <f>IF(ISBLANK(A15),"",IF(ISERROR(VLOOKUP(A15,datosestudiantes,2,FALSE)),"NO EXISTE",VLOOKUP(A15,datosestudiantes,2,FALSE)))</f>
        <v>CARLOS JARAMILLO</v>
      </c>
      <c r="C15" s="11">
        <f>IF(ISERROR(VLOOKUP(A15,datosestudiantes,3,FALSE)),"",VLOOKUP(A15,datosestudiantes,3,FALSE))</f>
        <v>4</v>
      </c>
      <c r="D15" s="11">
        <f>IF(ISERROR(VLOOKUP(A15,datosestudiantes,4,FALSE)),"",VLOOKUP(A15,datosestudiantes,4,FALSE))</f>
        <v>4.0999999999999996</v>
      </c>
      <c r="E15" s="11">
        <f>IF(ISERROR(VLOOKUP(A15,datosestudiantes,5,FALSE)),"",VLOOKUP(A15,datosestudiantes,5,FALSE))</f>
        <v>3.8</v>
      </c>
      <c r="F15" s="11">
        <f>IF(ISERROR(VLOOKUP(A15,datosestudiantes,6,FALSE)),"",VLOOKUP(A15,datosestudiantes,6,FALSE))</f>
        <v>2.2000000000000002</v>
      </c>
      <c r="G15" s="11">
        <f>IF(ISERROR(VLOOKUP(A15,datosestudiantes,7,FALSE)),"",VLOOKUP(A15,datosestudiantes,7,FALSE))</f>
        <v>1.9</v>
      </c>
      <c r="H15" s="11">
        <f>IF(ISERROR(VLOOKUP(A15,datosestudiantes,8,FALSE)),"",VLOOKUP(A15,datosestudiantes,8,FALSE))</f>
        <v>3</v>
      </c>
      <c r="I15" s="11">
        <f>IF(ISERROR(VLOOKUP(A15,datosestudiantes,9,FALSE)),"",VLOOKUP(A15,datosestudiantes,9,FALSE))</f>
        <v>4.8</v>
      </c>
      <c r="J15" s="11">
        <f>IF(ISERROR(VLOOKUP(A15,datosestudiantes,10,FALSE)),"",VLOOKUP(A15,datosestudiantes,10,FALSE))</f>
        <v>5</v>
      </c>
      <c r="K15" s="13">
        <f t="shared" ref="K15:K34" si="0">IF(OR(C15="",D15="",E15="",F15="",G15="",H15="",I15="",J15=""),"",AVERAGE(C15:J15))</f>
        <v>3.6</v>
      </c>
      <c r="L15" s="13">
        <f t="shared" ref="L15:L34" si="1">IF(OR(K15="",$L$13=""),"",K15*$L$13)</f>
        <v>1.08</v>
      </c>
      <c r="M15" s="11">
        <f>IF(ISERROR(VLOOKUP(A15,datosestudiantes,11,FALSE)),"",VLOOKUP(A15,datosestudiantes,11,FALSE))</f>
        <v>4.5999999999999996</v>
      </c>
      <c r="N15" s="12">
        <f t="shared" ref="N15:N34" si="2">IF(OR(M15="",$N$13=""),"",M15*$N$13)</f>
        <v>0.91999999999999993</v>
      </c>
      <c r="O15" s="11">
        <f>IF(ISERROR(VLOOKUP(A15,datosestudiantes,12,FALSE)),"",VLOOKUP(A15,datosestudiantes,12,FALSE))</f>
        <v>3.2</v>
      </c>
      <c r="P15" s="12">
        <f t="shared" ref="P15:P34" si="3">IF(OR(O15="",$P$13=""),"",O15*$P$13)</f>
        <v>0.64000000000000012</v>
      </c>
      <c r="Q15" s="13">
        <f>IF(ISERROR(VLOOKUP(A15,datosestudiantes,13,FALSE)),"",VLOOKUP(A15,datosestudiantes,13,FALSE))</f>
        <v>2.5</v>
      </c>
      <c r="R15" s="12">
        <f t="shared" ref="R15:R34" si="4">IF(OR(Q15="",$R$13=""),"",Q15*$R$13)</f>
        <v>0.25</v>
      </c>
      <c r="S15" s="13">
        <f>IF(ISERROR(VLOOKUP(A15,datosestudiantes,14,FALSE)),"",VLOOKUP(A15,datosestudiantes,14,FALSE))</f>
        <v>4.2</v>
      </c>
      <c r="T15" s="12">
        <f t="shared" ref="T15:T34" si="5">IF(OR(S15="",$T$13=""),"",S15*$T$13)</f>
        <v>0.42000000000000004</v>
      </c>
      <c r="U15" s="11">
        <f>IF(ISERROR(VLOOKUP(A15,datosestudiantes,15,FALSE)),"",VLOOKUP(A15,datosestudiantes,15,FALSE))</f>
        <v>4</v>
      </c>
      <c r="V15" s="12">
        <f t="shared" ref="V15:V34" si="6">IF(OR(U15="",$V$13=""),"",U15*$V$13)</f>
        <v>0.4</v>
      </c>
      <c r="W15" s="12">
        <f t="shared" ref="W15:W37" si="7">IF(OR(L15="",N15="",P15="",R15="",T15="",V15=""),"",SUM(L15,N15,P15,R15,T15,V15))</f>
        <v>3.71</v>
      </c>
      <c r="X15" s="19" t="str">
        <f t="shared" ref="X15:X33" si="8">IF(W15&gt;=3,"Aprobo","Reprobo")</f>
        <v>Aprobo</v>
      </c>
    </row>
    <row r="16" spans="1:24" s="2" customFormat="1" ht="17.25" thickTop="1" thickBot="1" x14ac:dyDescent="0.3">
      <c r="A16" s="3">
        <v>3</v>
      </c>
      <c r="B16" s="3" t="str">
        <f>IF(ISBLANK(A16),"",IF(ISERROR(VLOOKUP(A16,datosestudiantes,2,FALSE)),"NO EXISTE",VLOOKUP(A16,datosestudiantes,2,FALSE)))</f>
        <v>CARLOS VERGARA</v>
      </c>
      <c r="C16" s="11">
        <f>IF(ISERROR(VLOOKUP(A16,datosestudiantes,3,FALSE)),"",VLOOKUP(A16,datosestudiantes,3,FALSE))</f>
        <v>4.5</v>
      </c>
      <c r="D16" s="11">
        <f>IF(ISERROR(VLOOKUP(A16,datosestudiantes,4,FALSE)),"",VLOOKUP(A16,datosestudiantes,4,FALSE))</f>
        <v>3.8</v>
      </c>
      <c r="E16" s="11">
        <f>IF(ISERROR(VLOOKUP(A16,datosestudiantes,5,FALSE)),"",VLOOKUP(A16,datosestudiantes,5,FALSE))</f>
        <v>4.2</v>
      </c>
      <c r="F16" s="11">
        <f>IF(ISERROR(VLOOKUP(A16,datosestudiantes,6,FALSE)),"",VLOOKUP(A16,datosestudiantes,6,FALSE))</f>
        <v>4</v>
      </c>
      <c r="G16" s="11">
        <f>IF(ISERROR(VLOOKUP(A16,datosestudiantes,7,FALSE)),"",VLOOKUP(A16,datosestudiantes,7,FALSE))</f>
        <v>5</v>
      </c>
      <c r="H16" s="11">
        <f>IF(ISERROR(VLOOKUP(A16,datosestudiantes,8,FALSE)),"",VLOOKUP(A16,datosestudiantes,8,FALSE))</f>
        <v>5</v>
      </c>
      <c r="I16" s="11">
        <f>IF(ISERROR(VLOOKUP(A16,datosestudiantes,9,FALSE)),"",VLOOKUP(A16,datosestudiantes,9,FALSE))</f>
        <v>5</v>
      </c>
      <c r="J16" s="11">
        <f>IF(ISERROR(VLOOKUP(A16,datosestudiantes,10,FALSE)),"",VLOOKUP(A16,datosestudiantes,10,FALSE))</f>
        <v>4.8</v>
      </c>
      <c r="K16" s="13">
        <f t="shared" si="0"/>
        <v>4.5374999999999996</v>
      </c>
      <c r="L16" s="13">
        <f t="shared" si="1"/>
        <v>1.3612499999999998</v>
      </c>
      <c r="M16" s="11">
        <f>IF(ISERROR(VLOOKUP(A16,datosestudiantes,11,FALSE)),"",VLOOKUP(A16,datosestudiantes,11,FALSE))</f>
        <v>4.5</v>
      </c>
      <c r="N16" s="12">
        <f t="shared" si="2"/>
        <v>0.9</v>
      </c>
      <c r="O16" s="11">
        <f>IF(ISERROR(VLOOKUP(A16,datosestudiantes,12,FALSE)),"",VLOOKUP(A16,datosestudiantes,12,FALSE))</f>
        <v>4.5999999999999996</v>
      </c>
      <c r="P16" s="12">
        <f t="shared" si="3"/>
        <v>0.91999999999999993</v>
      </c>
      <c r="Q16" s="13">
        <f>IF(ISERROR(VLOOKUP(A16,datosestudiantes,13,FALSE)),"",VLOOKUP(A16,datosestudiantes,13,FALSE))</f>
        <v>3.8</v>
      </c>
      <c r="R16" s="12">
        <f t="shared" si="4"/>
        <v>0.38</v>
      </c>
      <c r="S16" s="13">
        <f>IF(ISERROR(VLOOKUP(A16,datosestudiantes,14,FALSE)),"",VLOOKUP(A16,datosestudiantes,14,FALSE))</f>
        <v>4.5</v>
      </c>
      <c r="T16" s="12">
        <f t="shared" si="5"/>
        <v>0.45</v>
      </c>
      <c r="U16" s="11">
        <f>IF(ISERROR(VLOOKUP(A16,datosestudiantes,15,FALSE)),"",VLOOKUP(A16,datosestudiantes,15,FALSE))</f>
        <v>4</v>
      </c>
      <c r="V16" s="12">
        <f t="shared" si="6"/>
        <v>0.4</v>
      </c>
      <c r="W16" s="12">
        <f t="shared" si="7"/>
        <v>4.4112499999999999</v>
      </c>
      <c r="X16" s="19" t="str">
        <f t="shared" si="8"/>
        <v>Aprobo</v>
      </c>
    </row>
    <row r="17" spans="1:24" ht="17.25" thickTop="1" thickBot="1" x14ac:dyDescent="0.3">
      <c r="A17" s="3">
        <v>4</v>
      </c>
      <c r="B17" s="3" t="str">
        <f>IF(ISBLANK(A17),"",IF(ISERROR(VLOOKUP(A17,datosestudiantes,2,FALSE)),"NO EXISTE",VLOOKUP(A17,datosestudiantes,2,FALSE)))</f>
        <v>CESAR GUARIN</v>
      </c>
      <c r="C17" s="11">
        <f>IF(ISERROR(VLOOKUP(A17,datosestudiantes,3,FALSE)),"",VLOOKUP(A17,datosestudiantes,3,FALSE))</f>
        <v>3.5</v>
      </c>
      <c r="D17" s="11">
        <f>IF(ISERROR(VLOOKUP(A17,datosestudiantes,4,FALSE)),"",VLOOKUP(A17,datosestudiantes,4,FALSE))</f>
        <v>4</v>
      </c>
      <c r="E17" s="11">
        <f>IF(ISERROR(VLOOKUP(A17,datosestudiantes,5,FALSE)),"",VLOOKUP(A17,datosestudiantes,5,FALSE))</f>
        <v>4.8</v>
      </c>
      <c r="F17" s="11">
        <f>IF(ISERROR(VLOOKUP(A17,datosestudiantes,6,FALSE)),"",VLOOKUP(A17,datosestudiantes,6,FALSE))</f>
        <v>5</v>
      </c>
      <c r="G17" s="11">
        <f>IF(ISERROR(VLOOKUP(A17,datosestudiantes,7,FALSE)),"",VLOOKUP(A17,datosestudiantes,7,FALSE))</f>
        <v>2.5</v>
      </c>
      <c r="H17" s="11">
        <f>IF(ISERROR(VLOOKUP(A17,datosestudiantes,8,FALSE)),"",VLOOKUP(A17,datosestudiantes,8,FALSE))</f>
        <v>3.9</v>
      </c>
      <c r="I17" s="11">
        <f>IF(ISERROR(VLOOKUP(A17,datosestudiantes,9,FALSE)),"",VLOOKUP(A17,datosestudiantes,9,FALSE))</f>
        <v>3.5</v>
      </c>
      <c r="J17" s="11">
        <f>IF(ISERROR(VLOOKUP(A17,datosestudiantes,10,FALSE)),"",VLOOKUP(A17,datosestudiantes,10,FALSE))</f>
        <v>4.5</v>
      </c>
      <c r="K17" s="13">
        <f t="shared" si="0"/>
        <v>3.9624999999999999</v>
      </c>
      <c r="L17" s="13">
        <f t="shared" si="1"/>
        <v>1.18875</v>
      </c>
      <c r="M17" s="11">
        <f>IF(ISERROR(VLOOKUP(A17,datosestudiantes,11,FALSE)),"",VLOOKUP(A17,datosestudiantes,11,FALSE))</f>
        <v>2.9</v>
      </c>
      <c r="N17" s="12">
        <f t="shared" si="2"/>
        <v>0.57999999999999996</v>
      </c>
      <c r="O17" s="11">
        <f>IF(ISERROR(VLOOKUP(A17,datosestudiantes,12,FALSE)),"",VLOOKUP(A17,datosestudiantes,12,FALSE))</f>
        <v>3</v>
      </c>
      <c r="P17" s="12">
        <f t="shared" si="3"/>
        <v>0.60000000000000009</v>
      </c>
      <c r="Q17" s="13">
        <f>IF(ISERROR(VLOOKUP(A17,datosestudiantes,13,FALSE)),"",VLOOKUP(A17,datosestudiantes,13,FALSE))</f>
        <v>4.5</v>
      </c>
      <c r="R17" s="12">
        <f t="shared" si="4"/>
        <v>0.45</v>
      </c>
      <c r="S17" s="13">
        <f>IF(ISERROR(VLOOKUP(A17,datosestudiantes,14,FALSE)),"",VLOOKUP(A17,datosestudiantes,14,FALSE))</f>
        <v>1</v>
      </c>
      <c r="T17" s="12">
        <f t="shared" si="5"/>
        <v>0.1</v>
      </c>
      <c r="U17" s="11">
        <f>IF(ISERROR(VLOOKUP(A17,datosestudiantes,15,FALSE)),"",VLOOKUP(A17,datosestudiantes,15,FALSE))</f>
        <v>3.5</v>
      </c>
      <c r="V17" s="12">
        <f t="shared" si="6"/>
        <v>0.35000000000000003</v>
      </c>
      <c r="W17" s="12">
        <f t="shared" si="7"/>
        <v>3.2687500000000003</v>
      </c>
      <c r="X17" s="19" t="str">
        <f>IF(W17="","",IF(W17&gt;=3,"Aprobo","Reprobo"))</f>
        <v>Aprobo</v>
      </c>
    </row>
    <row r="18" spans="1:24" ht="17.25" thickTop="1" thickBot="1" x14ac:dyDescent="0.3">
      <c r="A18" s="3">
        <v>5</v>
      </c>
      <c r="B18" s="3" t="str">
        <f>IF(ISBLANK(A18),"",IF(ISERROR(VLOOKUP(A18,datosestudiantes,2,FALSE)),"NO EXISTE",VLOOKUP(A18,datosestudiantes,2,FALSE)))</f>
        <v>CLAUDIA MONTES</v>
      </c>
      <c r="C18" s="11">
        <f>IF(ISERROR(VLOOKUP(A18,datosestudiantes,3,FALSE)),"",VLOOKUP(A18,datosestudiantes,3,FALSE))</f>
        <v>5</v>
      </c>
      <c r="D18" s="11">
        <f>IF(ISERROR(VLOOKUP(A18,datosestudiantes,4,FALSE)),"",VLOOKUP(A18,datosestudiantes,4,FALSE))</f>
        <v>3.9</v>
      </c>
      <c r="E18" s="11">
        <f>IF(ISERROR(VLOOKUP(A18,datosestudiantes,5,FALSE)),"",VLOOKUP(A18,datosestudiantes,5,FALSE))</f>
        <v>5</v>
      </c>
      <c r="F18" s="11">
        <f>IF(ISERROR(VLOOKUP(A18,datosestudiantes,6,FALSE)),"",VLOOKUP(A18,datosestudiantes,6,FALSE))</f>
        <v>4.8</v>
      </c>
      <c r="G18" s="11">
        <f>IF(ISERROR(VLOOKUP(A18,datosestudiantes,7,FALSE)),"",VLOOKUP(A18,datosestudiantes,7,FALSE))</f>
        <v>4.3</v>
      </c>
      <c r="H18" s="11">
        <f>IF(ISERROR(VLOOKUP(A18,datosestudiantes,8,FALSE)),"",VLOOKUP(A18,datosestudiantes,8,FALSE))</f>
        <v>0</v>
      </c>
      <c r="I18" s="11">
        <f>IF(ISERROR(VLOOKUP(A18,datosestudiantes,9,FALSE)),"",VLOOKUP(A18,datosestudiantes,9,FALSE))</f>
        <v>2.2999999999999998</v>
      </c>
      <c r="J18" s="11">
        <f>IF(ISERROR(VLOOKUP(A18,datosestudiantes,10,FALSE)),"",VLOOKUP(A18,datosestudiantes,10,FALSE))</f>
        <v>5</v>
      </c>
      <c r="K18" s="13">
        <f t="shared" si="0"/>
        <v>3.7875000000000001</v>
      </c>
      <c r="L18" s="13">
        <f t="shared" si="1"/>
        <v>1.13625</v>
      </c>
      <c r="M18" s="11">
        <f>IF(ISERROR(VLOOKUP(A18,datosestudiantes,11,FALSE)),"",VLOOKUP(A18,datosestudiantes,11,FALSE))</f>
        <v>3.2</v>
      </c>
      <c r="N18" s="12">
        <f t="shared" si="2"/>
        <v>0.64000000000000012</v>
      </c>
      <c r="O18" s="11">
        <f>IF(ISERROR(VLOOKUP(A18,datosestudiantes,12,FALSE)),"",VLOOKUP(A18,datosestudiantes,12,FALSE))</f>
        <v>5</v>
      </c>
      <c r="P18" s="12">
        <f t="shared" si="3"/>
        <v>1</v>
      </c>
      <c r="Q18" s="13">
        <f>IF(ISERROR(VLOOKUP(A18,datosestudiantes,13,FALSE)),"",VLOOKUP(A18,datosestudiantes,13,FALSE))</f>
        <v>4.5</v>
      </c>
      <c r="R18" s="12">
        <f t="shared" si="4"/>
        <v>0.45</v>
      </c>
      <c r="S18" s="13">
        <f>IF(ISERROR(VLOOKUP(A18,datosestudiantes,14,FALSE)),"",VLOOKUP(A18,datosestudiantes,14,FALSE))</f>
        <v>5</v>
      </c>
      <c r="T18" s="12">
        <f t="shared" si="5"/>
        <v>0.5</v>
      </c>
      <c r="U18" s="11">
        <f>IF(ISERROR(VLOOKUP(A18,datosestudiantes,15,FALSE)),"",VLOOKUP(A18,datosestudiantes,15,FALSE))</f>
        <v>3</v>
      </c>
      <c r="V18" s="12">
        <f t="shared" si="6"/>
        <v>0.30000000000000004</v>
      </c>
      <c r="W18" s="12">
        <f t="shared" si="7"/>
        <v>4.0262500000000001</v>
      </c>
      <c r="X18" s="19" t="str">
        <f t="shared" ref="X18:X37" si="9">IF(W18="","",IF(W18&gt;=3,"Aprobo","Reprobo"))</f>
        <v>Aprobo</v>
      </c>
    </row>
    <row r="19" spans="1:24" ht="17.25" thickTop="1" thickBot="1" x14ac:dyDescent="0.3">
      <c r="A19" s="3">
        <v>6</v>
      </c>
      <c r="B19" s="3" t="str">
        <f>IF(ISBLANK(A19),"",IF(ISERROR(VLOOKUP(A19,datosestudiantes,2,FALSE)),"NO EXISTE",VLOOKUP(A19,datosestudiantes,2,FALSE)))</f>
        <v>DEISY BUSTAMANTE</v>
      </c>
      <c r="C19" s="11">
        <f>IF(ISERROR(VLOOKUP(A19,datosestudiantes,3,FALSE)),"",VLOOKUP(A19,datosestudiantes,3,FALSE))</f>
        <v>3.2</v>
      </c>
      <c r="D19" s="11">
        <f>IF(ISERROR(VLOOKUP(A19,datosestudiantes,4,FALSE)),"",VLOOKUP(A19,datosestudiantes,4,FALSE))</f>
        <v>2.4</v>
      </c>
      <c r="E19" s="11">
        <f>IF(ISERROR(VLOOKUP(A19,datosestudiantes,5,FALSE)),"",VLOOKUP(A19,datosestudiantes,5,FALSE))</f>
        <v>3.5</v>
      </c>
      <c r="F19" s="11">
        <f>IF(ISERROR(VLOOKUP(A19,datosestudiantes,6,FALSE)),"",VLOOKUP(A19,datosestudiantes,6,FALSE))</f>
        <v>4.5</v>
      </c>
      <c r="G19" s="11">
        <f>IF(ISERROR(VLOOKUP(A19,datosestudiantes,7,FALSE)),"",VLOOKUP(A19,datosestudiantes,7,FALSE))</f>
        <v>4.5</v>
      </c>
      <c r="H19" s="11">
        <f>IF(ISERROR(VLOOKUP(A19,datosestudiantes,8,FALSE)),"",VLOOKUP(A19,datosestudiantes,8,FALSE))</f>
        <v>5</v>
      </c>
      <c r="I19" s="11">
        <f>IF(ISERROR(VLOOKUP(A19,datosestudiantes,9,FALSE)),"",VLOOKUP(A19,datosestudiantes,9,FALSE))</f>
        <v>2.9</v>
      </c>
      <c r="J19" s="11">
        <f>IF(ISERROR(VLOOKUP(A19,datosestudiantes,10,FALSE)),"",VLOOKUP(A19,datosestudiantes,10,FALSE))</f>
        <v>1</v>
      </c>
      <c r="K19" s="13">
        <f t="shared" si="0"/>
        <v>3.375</v>
      </c>
      <c r="L19" s="13">
        <f t="shared" si="1"/>
        <v>1.0125</v>
      </c>
      <c r="M19" s="11">
        <f>IF(ISERROR(VLOOKUP(A19,datosestudiantes,11,FALSE)),"",VLOOKUP(A19,datosestudiantes,11,FALSE))</f>
        <v>4.9000000000000004</v>
      </c>
      <c r="N19" s="12">
        <f t="shared" si="2"/>
        <v>0.98000000000000009</v>
      </c>
      <c r="O19" s="11">
        <f>IF(ISERROR(VLOOKUP(A19,datosestudiantes,12,FALSE)),"",VLOOKUP(A19,datosestudiantes,12,FALSE))</f>
        <v>4.3</v>
      </c>
      <c r="P19" s="12">
        <f t="shared" si="3"/>
        <v>0.86</v>
      </c>
      <c r="Q19" s="13">
        <f>IF(ISERROR(VLOOKUP(A19,datosestudiantes,13,FALSE)),"",VLOOKUP(A19,datosestudiantes,13,FALSE))</f>
        <v>4.5</v>
      </c>
      <c r="R19" s="12">
        <f t="shared" si="4"/>
        <v>0.45</v>
      </c>
      <c r="S19" s="13">
        <f>IF(ISERROR(VLOOKUP(A19,datosestudiantes,14,FALSE)),"",VLOOKUP(A19,datosestudiantes,14,FALSE))</f>
        <v>5</v>
      </c>
      <c r="T19" s="12">
        <f t="shared" si="5"/>
        <v>0.5</v>
      </c>
      <c r="U19" s="11">
        <f>IF(ISERROR(VLOOKUP(A19,datosestudiantes,15,FALSE)),"",VLOOKUP(A19,datosestudiantes,15,FALSE))</f>
        <v>3.5</v>
      </c>
      <c r="V19" s="12">
        <f t="shared" si="6"/>
        <v>0.35000000000000003</v>
      </c>
      <c r="W19" s="12">
        <f t="shared" si="7"/>
        <v>4.1524999999999999</v>
      </c>
      <c r="X19" s="19" t="str">
        <f t="shared" si="9"/>
        <v>Aprobo</v>
      </c>
    </row>
    <row r="20" spans="1:24" ht="17.25" thickTop="1" thickBot="1" x14ac:dyDescent="0.3">
      <c r="A20" s="3">
        <v>7</v>
      </c>
      <c r="B20" s="3" t="str">
        <f>IF(ISBLANK(A20),"",IF(ISERROR(VLOOKUP(A20,datosestudiantes,2,FALSE)),"NO EXISTE",VLOOKUP(A20,datosestudiantes,2,FALSE)))</f>
        <v>DEISY HERRERA</v>
      </c>
      <c r="C20" s="11">
        <f>IF(ISERROR(VLOOKUP(A20,datosestudiantes,3,FALSE)),"",VLOOKUP(A20,datosestudiantes,3,FALSE))</f>
        <v>5</v>
      </c>
      <c r="D20" s="11">
        <f>IF(ISERROR(VLOOKUP(A20,datosestudiantes,4,FALSE)),"",VLOOKUP(A20,datosestudiantes,4,FALSE))</f>
        <v>5</v>
      </c>
      <c r="E20" s="11">
        <f>IF(ISERROR(VLOOKUP(A20,datosestudiantes,5,FALSE)),"",VLOOKUP(A20,datosestudiantes,5,FALSE))</f>
        <v>2.2999999999999998</v>
      </c>
      <c r="F20" s="11">
        <f>IF(ISERROR(VLOOKUP(A20,datosestudiantes,6,FALSE)),"",VLOOKUP(A20,datosestudiantes,6,FALSE))</f>
        <v>5</v>
      </c>
      <c r="G20" s="11">
        <f>IF(ISERROR(VLOOKUP(A20,datosestudiantes,7,FALSE)),"",VLOOKUP(A20,datosestudiantes,7,FALSE))</f>
        <v>3.8</v>
      </c>
      <c r="H20" s="11">
        <f>IF(ISERROR(VLOOKUP(A20,datosestudiantes,8,FALSE)),"",VLOOKUP(A20,datosestudiantes,8,FALSE))</f>
        <v>4.8</v>
      </c>
      <c r="I20" s="11">
        <f>IF(ISERROR(VLOOKUP(A20,datosestudiantes,9,FALSE)),"",VLOOKUP(A20,datosestudiantes,9,FALSE))</f>
        <v>4.5999999999999996</v>
      </c>
      <c r="J20" s="11">
        <f>IF(ISERROR(VLOOKUP(A20,datosestudiantes,10,FALSE)),"",VLOOKUP(A20,datosestudiantes,10,FALSE))</f>
        <v>4.5</v>
      </c>
      <c r="K20" s="13">
        <f t="shared" si="0"/>
        <v>4.375</v>
      </c>
      <c r="L20" s="13">
        <f t="shared" si="1"/>
        <v>1.3125</v>
      </c>
      <c r="M20" s="11">
        <f>IF(ISERROR(VLOOKUP(A20,datosestudiantes,11,FALSE)),"",VLOOKUP(A20,datosestudiantes,11,FALSE))</f>
        <v>2</v>
      </c>
      <c r="N20" s="12">
        <f t="shared" si="2"/>
        <v>0.4</v>
      </c>
      <c r="O20" s="11">
        <f>IF(ISERROR(VLOOKUP(A20,datosestudiantes,12,FALSE)),"",VLOOKUP(A20,datosestudiantes,12,FALSE))</f>
        <v>5</v>
      </c>
      <c r="P20" s="12">
        <f t="shared" si="3"/>
        <v>1</v>
      </c>
      <c r="Q20" s="13">
        <f>IF(ISERROR(VLOOKUP(A20,datosestudiantes,13,FALSE)),"",VLOOKUP(A20,datosestudiantes,13,FALSE))</f>
        <v>3.9</v>
      </c>
      <c r="R20" s="12">
        <f t="shared" si="4"/>
        <v>0.39</v>
      </c>
      <c r="S20" s="13">
        <f>IF(ISERROR(VLOOKUP(A20,datosestudiantes,14,FALSE)),"",VLOOKUP(A20,datosestudiantes,14,FALSE))</f>
        <v>2</v>
      </c>
      <c r="T20" s="12">
        <f t="shared" si="5"/>
        <v>0.2</v>
      </c>
      <c r="U20" s="11">
        <f>IF(ISERROR(VLOOKUP(A20,datosestudiantes,15,FALSE)),"",VLOOKUP(A20,datosestudiantes,15,FALSE))</f>
        <v>4.5</v>
      </c>
      <c r="V20" s="12">
        <f t="shared" si="6"/>
        <v>0.45</v>
      </c>
      <c r="W20" s="12">
        <f t="shared" si="7"/>
        <v>3.7525000000000004</v>
      </c>
      <c r="X20" s="19" t="str">
        <f t="shared" si="9"/>
        <v>Aprobo</v>
      </c>
    </row>
    <row r="21" spans="1:24" ht="17.25" thickTop="1" thickBot="1" x14ac:dyDescent="0.3">
      <c r="A21" s="3">
        <v>8</v>
      </c>
      <c r="B21" s="3" t="str">
        <f>IF(ISBLANK(A21),"",IF(ISERROR(VLOOKUP(A21,datosestudiantes,2,FALSE)),"NO EXISTE",VLOOKUP(A21,datosestudiantes,2,FALSE)))</f>
        <v>DIANA VALENCIA</v>
      </c>
      <c r="C21" s="11">
        <f>IF(ISERROR(VLOOKUP(A21,datosestudiantes,3,FALSE)),"",VLOOKUP(A21,datosestudiantes,3,FALSE))</f>
        <v>2.8</v>
      </c>
      <c r="D21" s="11">
        <f>IF(ISERROR(VLOOKUP(A21,datosestudiantes,4,FALSE)),"",VLOOKUP(A21,datosestudiantes,4,FALSE))</f>
        <v>2.2999999999999998</v>
      </c>
      <c r="E21" s="11">
        <f>IF(ISERROR(VLOOKUP(A21,datosestudiantes,5,FALSE)),"",VLOOKUP(A21,datosestudiantes,5,FALSE))</f>
        <v>2.9</v>
      </c>
      <c r="F21" s="11">
        <f>IF(ISERROR(VLOOKUP(A21,datosestudiantes,6,FALSE)),"",VLOOKUP(A21,datosestudiantes,6,FALSE))</f>
        <v>1.9</v>
      </c>
      <c r="G21" s="11">
        <f>IF(ISERROR(VLOOKUP(A21,datosestudiantes,7,FALSE)),"",VLOOKUP(A21,datosestudiantes,7,FALSE))</f>
        <v>0</v>
      </c>
      <c r="H21" s="11">
        <f>IF(ISERROR(VLOOKUP(A21,datosestudiantes,8,FALSE)),"",VLOOKUP(A21,datosestudiantes,8,FALSE))</f>
        <v>1.6</v>
      </c>
      <c r="I21" s="11">
        <f>IF(ISERROR(VLOOKUP(A21,datosestudiantes,9,FALSE)),"",VLOOKUP(A21,datosestudiantes,9,FALSE))</f>
        <v>1</v>
      </c>
      <c r="J21" s="11">
        <f>IF(ISERROR(VLOOKUP(A21,datosestudiantes,10,FALSE)),"",VLOOKUP(A21,datosestudiantes,10,FALSE))</f>
        <v>1.8</v>
      </c>
      <c r="K21" s="13">
        <f t="shared" si="0"/>
        <v>1.7875000000000001</v>
      </c>
      <c r="L21" s="13">
        <f t="shared" si="1"/>
        <v>0.53625</v>
      </c>
      <c r="M21" s="11">
        <f>IF(ISERROR(VLOOKUP(A21,datosestudiantes,11,FALSE)),"",VLOOKUP(A21,datosestudiantes,11,FALSE))</f>
        <v>3</v>
      </c>
      <c r="N21" s="12">
        <f t="shared" si="2"/>
        <v>0.60000000000000009</v>
      </c>
      <c r="O21" s="11">
        <f>IF(ISERROR(VLOOKUP(A21,datosestudiantes,12,FALSE)),"",VLOOKUP(A21,datosestudiantes,12,FALSE))</f>
        <v>3.9</v>
      </c>
      <c r="P21" s="12">
        <f t="shared" si="3"/>
        <v>0.78</v>
      </c>
      <c r="Q21" s="13">
        <f>IF(ISERROR(VLOOKUP(A21,datosestudiantes,13,FALSE)),"",VLOOKUP(A21,datosestudiantes,13,FALSE))</f>
        <v>3</v>
      </c>
      <c r="R21" s="12">
        <f t="shared" si="4"/>
        <v>0.30000000000000004</v>
      </c>
      <c r="S21" s="13">
        <f>IF(ISERROR(VLOOKUP(A21,datosestudiantes,14,FALSE)),"",VLOOKUP(A21,datosestudiantes,14,FALSE))</f>
        <v>3.5</v>
      </c>
      <c r="T21" s="12">
        <f t="shared" si="5"/>
        <v>0.35000000000000003</v>
      </c>
      <c r="U21" s="11">
        <f>IF(ISERROR(VLOOKUP(A21,datosestudiantes,15,FALSE)),"",VLOOKUP(A21,datosestudiantes,15,FALSE))</f>
        <v>4.2</v>
      </c>
      <c r="V21" s="12">
        <f t="shared" si="6"/>
        <v>0.42000000000000004</v>
      </c>
      <c r="W21" s="12">
        <f t="shared" si="7"/>
        <v>2.9862500000000001</v>
      </c>
      <c r="X21" s="19" t="str">
        <f t="shared" si="9"/>
        <v>Reprobo</v>
      </c>
    </row>
    <row r="22" spans="1:24" ht="17.25" thickTop="1" thickBot="1" x14ac:dyDescent="0.3">
      <c r="A22" s="3">
        <v>9</v>
      </c>
      <c r="B22" s="3" t="str">
        <f>IF(ISBLANK(A22),"",IF(ISERROR(VLOOKUP(A22,datosestudiantes,2,FALSE)),"NO EXISTE",VLOOKUP(A22,datosestudiantes,2,FALSE)))</f>
        <v>DIEGO GONZALEZ</v>
      </c>
      <c r="C22" s="11">
        <f>IF(ISERROR(VLOOKUP(A22,datosestudiantes,3,FALSE)),"",VLOOKUP(A22,datosestudiantes,3,FALSE))</f>
        <v>0</v>
      </c>
      <c r="D22" s="11">
        <f>IF(ISERROR(VLOOKUP(A22,datosestudiantes,4,FALSE)),"",VLOOKUP(A22,datosestudiantes,4,FALSE))</f>
        <v>3.9</v>
      </c>
      <c r="E22" s="11">
        <f>IF(ISERROR(VLOOKUP(A22,datosestudiantes,5,FALSE)),"",VLOOKUP(A22,datosestudiantes,5,FALSE))</f>
        <v>4.2</v>
      </c>
      <c r="F22" s="11">
        <f>IF(ISERROR(VLOOKUP(A22,datosestudiantes,6,FALSE)),"",VLOOKUP(A22,datosestudiantes,6,FALSE))</f>
        <v>4</v>
      </c>
      <c r="G22" s="11">
        <f>IF(ISERROR(VLOOKUP(A22,datosestudiantes,7,FALSE)),"",VLOOKUP(A22,datosestudiantes,7,FALSE))</f>
        <v>1</v>
      </c>
      <c r="H22" s="11">
        <f>IF(ISERROR(VLOOKUP(A22,datosestudiantes,8,FALSE)),"",VLOOKUP(A22,datosestudiantes,8,FALSE))</f>
        <v>5</v>
      </c>
      <c r="I22" s="11">
        <f>IF(ISERROR(VLOOKUP(A22,datosestudiantes,9,FALSE)),"",VLOOKUP(A22,datosestudiantes,9,FALSE))</f>
        <v>3.2</v>
      </c>
      <c r="J22" s="11">
        <f>IF(ISERROR(VLOOKUP(A22,datosestudiantes,10,FALSE)),"",VLOOKUP(A22,datosestudiantes,10,FALSE))</f>
        <v>2.5</v>
      </c>
      <c r="K22" s="13">
        <f t="shared" si="0"/>
        <v>2.9750000000000001</v>
      </c>
      <c r="L22" s="13">
        <f t="shared" si="1"/>
        <v>0.89249999999999996</v>
      </c>
      <c r="M22" s="11">
        <f>IF(ISERROR(VLOOKUP(A22,datosestudiantes,11,FALSE)),"",VLOOKUP(A22,datosestudiantes,11,FALSE))</f>
        <v>2.5</v>
      </c>
      <c r="N22" s="12">
        <f t="shared" si="2"/>
        <v>0.5</v>
      </c>
      <c r="O22" s="11">
        <f>IF(ISERROR(VLOOKUP(A22,datosestudiantes,12,FALSE)),"",VLOOKUP(A22,datosestudiantes,12,FALSE))</f>
        <v>1.3</v>
      </c>
      <c r="P22" s="12">
        <f t="shared" si="3"/>
        <v>0.26</v>
      </c>
      <c r="Q22" s="13">
        <f>IF(ISERROR(VLOOKUP(A22,datosestudiantes,13,FALSE)),"",VLOOKUP(A22,datosestudiantes,13,FALSE))</f>
        <v>3.1</v>
      </c>
      <c r="R22" s="12">
        <f t="shared" si="4"/>
        <v>0.31000000000000005</v>
      </c>
      <c r="S22" s="13">
        <f>IF(ISERROR(VLOOKUP(A22,datosestudiantes,14,FALSE)),"",VLOOKUP(A22,datosestudiantes,14,FALSE))</f>
        <v>2.2999999999999998</v>
      </c>
      <c r="T22" s="12">
        <f t="shared" si="5"/>
        <v>0.22999999999999998</v>
      </c>
      <c r="U22" s="11">
        <f>IF(ISERROR(VLOOKUP(A22,datosestudiantes,15,FALSE)),"",VLOOKUP(A22,datosestudiantes,15,FALSE))</f>
        <v>2.2000000000000002</v>
      </c>
      <c r="V22" s="12">
        <f t="shared" si="6"/>
        <v>0.22000000000000003</v>
      </c>
      <c r="W22" s="12">
        <f t="shared" si="7"/>
        <v>2.4125000000000001</v>
      </c>
      <c r="X22" s="19" t="str">
        <f t="shared" si="9"/>
        <v>Reprobo</v>
      </c>
    </row>
    <row r="23" spans="1:24" ht="17.25" thickTop="1" thickBot="1" x14ac:dyDescent="0.3">
      <c r="A23" s="3">
        <v>10</v>
      </c>
      <c r="B23" s="3" t="str">
        <f>IF(ISBLANK(A23),"",IF(ISERROR(VLOOKUP(A23,datosestudiantes,2,FALSE)),"NO EXISTE",VLOOKUP(A23,datosestudiantes,2,FALSE)))</f>
        <v>ELEANY TRUJILLO</v>
      </c>
      <c r="C23" s="11">
        <f>IF(ISERROR(VLOOKUP(A23,datosestudiantes,3,FALSE)),"",VLOOKUP(A23,datosestudiantes,3,FALSE))</f>
        <v>3</v>
      </c>
      <c r="D23" s="11">
        <f>IF(ISERROR(VLOOKUP(A23,datosestudiantes,4,FALSE)),"",VLOOKUP(A23,datosestudiantes,4,FALSE))</f>
        <v>4.9000000000000004</v>
      </c>
      <c r="E23" s="11">
        <f>IF(ISERROR(VLOOKUP(A23,datosestudiantes,5,FALSE)),"",VLOOKUP(A23,datosestudiantes,5,FALSE))</f>
        <v>4.5</v>
      </c>
      <c r="F23" s="11">
        <f>IF(ISERROR(VLOOKUP(A23,datosestudiantes,6,FALSE)),"",VLOOKUP(A23,datosestudiantes,6,FALSE))</f>
        <v>5</v>
      </c>
      <c r="G23" s="11">
        <f>IF(ISERROR(VLOOKUP(A23,datosestudiantes,7,FALSE)),"",VLOOKUP(A23,datosestudiantes,7,FALSE))</f>
        <v>3.5</v>
      </c>
      <c r="H23" s="11">
        <f>IF(ISERROR(VLOOKUP(A23,datosestudiantes,8,FALSE)),"",VLOOKUP(A23,datosestudiantes,8,FALSE))</f>
        <v>4.3</v>
      </c>
      <c r="I23" s="11">
        <f>IF(ISERROR(VLOOKUP(A23,datosestudiantes,9,FALSE)),"",VLOOKUP(A23,datosestudiantes,9,FALSE))</f>
        <v>5</v>
      </c>
      <c r="J23" s="11">
        <f>IF(ISERROR(VLOOKUP(A23,datosestudiantes,10,FALSE)),"",VLOOKUP(A23,datosestudiantes,10,FALSE))</f>
        <v>4.8</v>
      </c>
      <c r="K23" s="13">
        <f t="shared" si="0"/>
        <v>4.375</v>
      </c>
      <c r="L23" s="13">
        <f t="shared" si="1"/>
        <v>1.3125</v>
      </c>
      <c r="M23" s="11">
        <f>IF(ISERROR(VLOOKUP(A23,datosestudiantes,11,FALSE)),"",VLOOKUP(A23,datosestudiantes,11,FALSE))</f>
        <v>3.8</v>
      </c>
      <c r="N23" s="12">
        <f t="shared" si="2"/>
        <v>0.76</v>
      </c>
      <c r="O23" s="11">
        <f>IF(ISERROR(VLOOKUP(A23,datosestudiantes,12,FALSE)),"",VLOOKUP(A23,datosestudiantes,12,FALSE))</f>
        <v>5</v>
      </c>
      <c r="P23" s="12">
        <f t="shared" si="3"/>
        <v>1</v>
      </c>
      <c r="Q23" s="13">
        <f>IF(ISERROR(VLOOKUP(A23,datosestudiantes,13,FALSE)),"",VLOOKUP(A23,datosestudiantes,13,FALSE))</f>
        <v>5</v>
      </c>
      <c r="R23" s="12">
        <f t="shared" si="4"/>
        <v>0.5</v>
      </c>
      <c r="S23" s="13">
        <f>IF(ISERROR(VLOOKUP(A23,datosestudiantes,14,FALSE)),"",VLOOKUP(A23,datosestudiantes,14,FALSE))</f>
        <v>4.8</v>
      </c>
      <c r="T23" s="12">
        <f t="shared" si="5"/>
        <v>0.48</v>
      </c>
      <c r="U23" s="11">
        <f>IF(ISERROR(VLOOKUP(A23,datosestudiantes,15,FALSE)),"",VLOOKUP(A23,datosestudiantes,15,FALSE))</f>
        <v>4.5</v>
      </c>
      <c r="V23" s="12">
        <f t="shared" si="6"/>
        <v>0.45</v>
      </c>
      <c r="W23" s="12">
        <f t="shared" si="7"/>
        <v>4.5025000000000004</v>
      </c>
      <c r="X23" s="19" t="str">
        <f t="shared" si="9"/>
        <v>Aprobo</v>
      </c>
    </row>
    <row r="24" spans="1:24" ht="17.25" thickTop="1" thickBot="1" x14ac:dyDescent="0.3">
      <c r="A24" s="3">
        <v>11</v>
      </c>
      <c r="B24" s="3" t="str">
        <f>IF(ISBLANK(A24),"",IF(ISERROR(VLOOKUP(A24,datosestudiantes,2,FALSE)),"NO EXISTE",VLOOKUP(A24,datosestudiantes,2,FALSE)))</f>
        <v>FREDY MONTES</v>
      </c>
      <c r="C24" s="11">
        <f>IF(ISERROR(VLOOKUP(A24,datosestudiantes,3,FALSE)),"",VLOOKUP(A24,datosestudiantes,3,FALSE))</f>
        <v>0.9</v>
      </c>
      <c r="D24" s="11">
        <f>IF(ISERROR(VLOOKUP(A24,datosestudiantes,4,FALSE)),"",VLOOKUP(A24,datosestudiantes,4,FALSE))</f>
        <v>4.8</v>
      </c>
      <c r="E24" s="11">
        <f>IF(ISERROR(VLOOKUP(A24,datosestudiantes,5,FALSE)),"",VLOOKUP(A24,datosestudiantes,5,FALSE))</f>
        <v>4.9000000000000004</v>
      </c>
      <c r="F24" s="11">
        <f>IF(ISERROR(VLOOKUP(A24,datosestudiantes,6,FALSE)),"",VLOOKUP(A24,datosestudiantes,6,FALSE))</f>
        <v>3.6</v>
      </c>
      <c r="G24" s="11">
        <f>IF(ISERROR(VLOOKUP(A24,datosestudiantes,7,FALSE)),"",VLOOKUP(A24,datosestudiantes,7,FALSE))</f>
        <v>5</v>
      </c>
      <c r="H24" s="11">
        <f>IF(ISERROR(VLOOKUP(A24,datosestudiantes,8,FALSE)),"",VLOOKUP(A24,datosestudiantes,8,FALSE))</f>
        <v>3.5</v>
      </c>
      <c r="I24" s="11">
        <f>IF(ISERROR(VLOOKUP(A24,datosestudiantes,9,FALSE)),"",VLOOKUP(A24,datosestudiantes,9,FALSE))</f>
        <v>4.8</v>
      </c>
      <c r="J24" s="11">
        <f>IF(ISERROR(VLOOKUP(A24,datosestudiantes,10,FALSE)),"",VLOOKUP(A24,datosestudiantes,10,FALSE))</f>
        <v>4.5999999999999996</v>
      </c>
      <c r="K24" s="13">
        <f t="shared" si="0"/>
        <v>4.0125000000000002</v>
      </c>
      <c r="L24" s="13">
        <f t="shared" si="1"/>
        <v>1.2037500000000001</v>
      </c>
      <c r="M24" s="11">
        <f>IF(ISERROR(VLOOKUP(A24,datosestudiantes,11,FALSE)),"",VLOOKUP(A24,datosestudiantes,11,FALSE))</f>
        <v>4.5</v>
      </c>
      <c r="N24" s="12">
        <f t="shared" si="2"/>
        <v>0.9</v>
      </c>
      <c r="O24" s="11">
        <f>IF(ISERROR(VLOOKUP(A24,datosestudiantes,12,FALSE)),"",VLOOKUP(A24,datosestudiantes,12,FALSE))</f>
        <v>5</v>
      </c>
      <c r="P24" s="12">
        <f t="shared" si="3"/>
        <v>1</v>
      </c>
      <c r="Q24" s="13">
        <f>IF(ISERROR(VLOOKUP(A24,datosestudiantes,13,FALSE)),"",VLOOKUP(A24,datosestudiantes,13,FALSE))</f>
        <v>4.3</v>
      </c>
      <c r="R24" s="12">
        <f t="shared" si="4"/>
        <v>0.43</v>
      </c>
      <c r="S24" s="13">
        <f>IF(ISERROR(VLOOKUP(A24,datosestudiantes,14,FALSE)),"",VLOOKUP(A24,datosestudiantes,14,FALSE))</f>
        <v>4.5999999999999996</v>
      </c>
      <c r="T24" s="12">
        <f t="shared" si="5"/>
        <v>0.45999999999999996</v>
      </c>
      <c r="U24" s="11">
        <f>IF(ISERROR(VLOOKUP(A24,datosestudiantes,15,FALSE)),"",VLOOKUP(A24,datosestudiantes,15,FALSE))</f>
        <v>3</v>
      </c>
      <c r="V24" s="12">
        <f t="shared" si="6"/>
        <v>0.30000000000000004</v>
      </c>
      <c r="W24" s="12">
        <f t="shared" si="7"/>
        <v>4.2937500000000002</v>
      </c>
      <c r="X24" s="19" t="str">
        <f t="shared" si="9"/>
        <v>Aprobo</v>
      </c>
    </row>
    <row r="25" spans="1:24" ht="17.25" thickTop="1" thickBot="1" x14ac:dyDescent="0.3">
      <c r="A25" s="3">
        <v>12</v>
      </c>
      <c r="B25" s="3" t="str">
        <f>IF(ISBLANK(A25),"",IF(ISERROR(VLOOKUP(A25,datosestudiantes,2,FALSE)),"NO EXISTE",VLOOKUP(A25,datosestudiantes,2,FALSE)))</f>
        <v>JHON TOBON</v>
      </c>
      <c r="C25" s="11">
        <f>IF(ISERROR(VLOOKUP(A25,datosestudiantes,3,FALSE)),"",VLOOKUP(A25,datosestudiantes,3,FALSE))</f>
        <v>1.2</v>
      </c>
      <c r="D25" s="11">
        <f>IF(ISERROR(VLOOKUP(A25,datosestudiantes,4,FALSE)),"",VLOOKUP(A25,datosestudiantes,4,FALSE))</f>
        <v>2.6</v>
      </c>
      <c r="E25" s="11">
        <f>IF(ISERROR(VLOOKUP(A25,datosestudiantes,5,FALSE)),"",VLOOKUP(A25,datosestudiantes,5,FALSE))</f>
        <v>5</v>
      </c>
      <c r="F25" s="11">
        <f>IF(ISERROR(VLOOKUP(A25,datosestudiantes,6,FALSE)),"",VLOOKUP(A25,datosestudiantes,6,FALSE))</f>
        <v>4.5</v>
      </c>
      <c r="G25" s="11">
        <f>IF(ISERROR(VLOOKUP(A25,datosestudiantes,7,FALSE)),"",VLOOKUP(A25,datosestudiantes,7,FALSE))</f>
        <v>5</v>
      </c>
      <c r="H25" s="11">
        <f>IF(ISERROR(VLOOKUP(A25,datosestudiantes,8,FALSE)),"",VLOOKUP(A25,datosestudiantes,8,FALSE))</f>
        <v>4.0999999999999996</v>
      </c>
      <c r="I25" s="11">
        <f>IF(ISERROR(VLOOKUP(A25,datosestudiantes,9,FALSE)),"",VLOOKUP(A25,datosestudiantes,9,FALSE))</f>
        <v>3.8</v>
      </c>
      <c r="J25" s="11">
        <f>IF(ISERROR(VLOOKUP(A25,datosestudiantes,10,FALSE)),"",VLOOKUP(A25,datosestudiantes,10,FALSE))</f>
        <v>2.2000000000000002</v>
      </c>
      <c r="K25" s="13">
        <f t="shared" si="0"/>
        <v>3.55</v>
      </c>
      <c r="L25" s="13">
        <f t="shared" si="1"/>
        <v>1.0649999999999999</v>
      </c>
      <c r="M25" s="11">
        <f>IF(ISERROR(VLOOKUP(A25,datosestudiantes,11,FALSE)),"",VLOOKUP(A25,datosestudiantes,11,FALSE))</f>
        <v>4.5</v>
      </c>
      <c r="N25" s="12">
        <f t="shared" si="2"/>
        <v>0.9</v>
      </c>
      <c r="O25" s="11">
        <f>IF(ISERROR(VLOOKUP(A25,datosestudiantes,12,FALSE)),"",VLOOKUP(A25,datosestudiantes,12,FALSE))</f>
        <v>4</v>
      </c>
      <c r="P25" s="12">
        <f t="shared" si="3"/>
        <v>0.8</v>
      </c>
      <c r="Q25" s="13">
        <f>IF(ISERROR(VLOOKUP(A25,datosestudiantes,13,FALSE)),"",VLOOKUP(A25,datosestudiantes,13,FALSE))</f>
        <v>3.5</v>
      </c>
      <c r="R25" s="12">
        <f t="shared" si="4"/>
        <v>0.35000000000000003</v>
      </c>
      <c r="S25" s="13">
        <f>IF(ISERROR(VLOOKUP(A25,datosestudiantes,14,FALSE)),"",VLOOKUP(A25,datosestudiantes,14,FALSE))</f>
        <v>4.8</v>
      </c>
      <c r="T25" s="12">
        <f t="shared" si="5"/>
        <v>0.48</v>
      </c>
      <c r="U25" s="11">
        <f>IF(ISERROR(VLOOKUP(A25,datosestudiantes,15,FALSE)),"",VLOOKUP(A25,datosestudiantes,15,FALSE))</f>
        <v>4.3</v>
      </c>
      <c r="V25" s="12">
        <f t="shared" si="6"/>
        <v>0.43</v>
      </c>
      <c r="W25" s="12">
        <f t="shared" si="7"/>
        <v>4.0249999999999995</v>
      </c>
      <c r="X25" s="19" t="str">
        <f t="shared" si="9"/>
        <v>Aprobo</v>
      </c>
    </row>
    <row r="26" spans="1:24" ht="17.25" thickTop="1" thickBot="1" x14ac:dyDescent="0.3">
      <c r="A26" s="3">
        <v>13</v>
      </c>
      <c r="B26" s="3" t="str">
        <f>IF(ISBLANK(A26),"",IF(ISERROR(VLOOKUP(A26,datosestudiantes,2,FALSE)),"NO EXISTE",VLOOKUP(A26,datosestudiantes,2,FALSE)))</f>
        <v>JOSE CIFUENTES</v>
      </c>
      <c r="C26" s="11">
        <f>IF(ISERROR(VLOOKUP(A26,datosestudiantes,3,FALSE)),"",VLOOKUP(A26,datosestudiantes,3,FALSE))</f>
        <v>5</v>
      </c>
      <c r="D26" s="11">
        <f>IF(ISERROR(VLOOKUP(A26,datosestudiantes,4,FALSE)),"",VLOOKUP(A26,datosestudiantes,4,FALSE))</f>
        <v>5</v>
      </c>
      <c r="E26" s="11">
        <f>IF(ISERROR(VLOOKUP(A26,datosestudiantes,5,FALSE)),"",VLOOKUP(A26,datosestudiantes,5,FALSE))</f>
        <v>5</v>
      </c>
      <c r="F26" s="11">
        <f>IF(ISERROR(VLOOKUP(A26,datosestudiantes,6,FALSE)),"",VLOOKUP(A26,datosestudiantes,6,FALSE))</f>
        <v>2.9</v>
      </c>
      <c r="G26" s="11">
        <f>IF(ISERROR(VLOOKUP(A26,datosestudiantes,7,FALSE)),"",VLOOKUP(A26,datosestudiantes,7,FALSE))</f>
        <v>5</v>
      </c>
      <c r="H26" s="11">
        <f>IF(ISERROR(VLOOKUP(A26,datosestudiantes,8,FALSE)),"",VLOOKUP(A26,datosestudiantes,8,FALSE))</f>
        <v>3.8</v>
      </c>
      <c r="I26" s="11">
        <f>IF(ISERROR(VLOOKUP(A26,datosestudiantes,9,FALSE)),"",VLOOKUP(A26,datosestudiantes,9,FALSE))</f>
        <v>4.2</v>
      </c>
      <c r="J26" s="11">
        <f>IF(ISERROR(VLOOKUP(A26,datosestudiantes,10,FALSE)),"",VLOOKUP(A26,datosestudiantes,10,FALSE))</f>
        <v>4</v>
      </c>
      <c r="K26" s="13">
        <f t="shared" si="0"/>
        <v>4.3624999999999998</v>
      </c>
      <c r="L26" s="13">
        <f t="shared" si="1"/>
        <v>1.3087499999999999</v>
      </c>
      <c r="M26" s="11">
        <f>IF(ISERROR(VLOOKUP(A26,datosestudiantes,11,FALSE)),"",VLOOKUP(A26,datosestudiantes,11,FALSE))</f>
        <v>4.5</v>
      </c>
      <c r="N26" s="12">
        <f t="shared" si="2"/>
        <v>0.9</v>
      </c>
      <c r="O26" s="11">
        <f>IF(ISERROR(VLOOKUP(A26,datosestudiantes,12,FALSE)),"",VLOOKUP(A26,datosestudiantes,12,FALSE))</f>
        <v>4</v>
      </c>
      <c r="P26" s="12">
        <f t="shared" si="3"/>
        <v>0.8</v>
      </c>
      <c r="Q26" s="13">
        <f>IF(ISERROR(VLOOKUP(A26,datosestudiantes,13,FALSE)),"",VLOOKUP(A26,datosestudiantes,13,FALSE))</f>
        <v>4.0999999999999996</v>
      </c>
      <c r="R26" s="12">
        <f t="shared" si="4"/>
        <v>0.41</v>
      </c>
      <c r="S26" s="13">
        <f>IF(ISERROR(VLOOKUP(A26,datosestudiantes,14,FALSE)),"",VLOOKUP(A26,datosestudiantes,14,FALSE))</f>
        <v>3.1</v>
      </c>
      <c r="T26" s="12">
        <f t="shared" si="5"/>
        <v>0.31000000000000005</v>
      </c>
      <c r="U26" s="11">
        <f>IF(ISERROR(VLOOKUP(A26,datosestudiantes,15,FALSE)),"",VLOOKUP(A26,datosestudiantes,15,FALSE))</f>
        <v>4.5</v>
      </c>
      <c r="V26" s="12">
        <f t="shared" si="6"/>
        <v>0.45</v>
      </c>
      <c r="W26" s="12">
        <f t="shared" si="7"/>
        <v>4.17875</v>
      </c>
      <c r="X26" s="19" t="str">
        <f t="shared" si="9"/>
        <v>Aprobo</v>
      </c>
    </row>
    <row r="27" spans="1:24" ht="17.25" thickTop="1" thickBot="1" x14ac:dyDescent="0.3">
      <c r="A27" s="3">
        <v>14</v>
      </c>
      <c r="B27" s="3" t="str">
        <f>IF(ISBLANK(A27),"",IF(ISERROR(VLOOKUP(A27,datosestudiantes,2,FALSE)),"NO EXISTE",VLOOKUP(A27,datosestudiantes,2,FALSE)))</f>
        <v>JOSE DAVID VERGARA</v>
      </c>
      <c r="C27" s="11">
        <f>IF(ISERROR(VLOOKUP(A27,datosestudiantes,3,FALSE)),"",VLOOKUP(A27,datosestudiantes,3,FALSE))</f>
        <v>5</v>
      </c>
      <c r="D27" s="11">
        <f>IF(ISERROR(VLOOKUP(A27,datosestudiantes,4,FALSE)),"",VLOOKUP(A27,datosestudiantes,4,FALSE))</f>
        <v>4.5</v>
      </c>
      <c r="E27" s="11">
        <f>IF(ISERROR(VLOOKUP(A27,datosestudiantes,5,FALSE)),"",VLOOKUP(A27,datosestudiantes,5,FALSE))</f>
        <v>5</v>
      </c>
      <c r="F27" s="11">
        <f>IF(ISERROR(VLOOKUP(A27,datosestudiantes,6,FALSE)),"",VLOOKUP(A27,datosestudiantes,6,FALSE))</f>
        <v>3.2</v>
      </c>
      <c r="G27" s="11">
        <f>IF(ISERROR(VLOOKUP(A27,datosestudiantes,7,FALSE)),"",VLOOKUP(A27,datosestudiantes,7,FALSE))</f>
        <v>4.5</v>
      </c>
      <c r="H27" s="11">
        <f>IF(ISERROR(VLOOKUP(A27,datosestudiantes,8,FALSE)),"",VLOOKUP(A27,datosestudiantes,8,FALSE))</f>
        <v>4</v>
      </c>
      <c r="I27" s="11">
        <f>IF(ISERROR(VLOOKUP(A27,datosestudiantes,9,FALSE)),"",VLOOKUP(A27,datosestudiantes,9,FALSE))</f>
        <v>4.8</v>
      </c>
      <c r="J27" s="11">
        <f>IF(ISERROR(VLOOKUP(A27,datosestudiantes,10,FALSE)),"",VLOOKUP(A27,datosestudiantes,10,FALSE))</f>
        <v>5</v>
      </c>
      <c r="K27" s="13">
        <f t="shared" si="0"/>
        <v>4.5</v>
      </c>
      <c r="L27" s="13">
        <f t="shared" si="1"/>
        <v>1.3499999999999999</v>
      </c>
      <c r="M27" s="11">
        <f>IF(ISERROR(VLOOKUP(A27,datosestudiantes,11,FALSE)),"",VLOOKUP(A27,datosestudiantes,11,FALSE))</f>
        <v>3.9</v>
      </c>
      <c r="N27" s="12">
        <f t="shared" si="2"/>
        <v>0.78</v>
      </c>
      <c r="O27" s="11">
        <f>IF(ISERROR(VLOOKUP(A27,datosestudiantes,12,FALSE)),"",VLOOKUP(A27,datosestudiantes,12,FALSE))</f>
        <v>3.6</v>
      </c>
      <c r="P27" s="12">
        <f t="shared" si="3"/>
        <v>0.72000000000000008</v>
      </c>
      <c r="Q27" s="13">
        <f>IF(ISERROR(VLOOKUP(A27,datosestudiantes,13,FALSE)),"",VLOOKUP(A27,datosestudiantes,13,FALSE))</f>
        <v>3.8</v>
      </c>
      <c r="R27" s="12">
        <f t="shared" si="4"/>
        <v>0.38</v>
      </c>
      <c r="S27" s="13">
        <f>IF(ISERROR(VLOOKUP(A27,datosestudiantes,14,FALSE)),"",VLOOKUP(A27,datosestudiantes,14,FALSE))</f>
        <v>5</v>
      </c>
      <c r="T27" s="12">
        <f t="shared" si="5"/>
        <v>0.5</v>
      </c>
      <c r="U27" s="11">
        <f>IF(ISERROR(VLOOKUP(A27,datosestudiantes,15,FALSE)),"",VLOOKUP(A27,datosestudiantes,15,FALSE))</f>
        <v>3</v>
      </c>
      <c r="V27" s="12">
        <f t="shared" si="6"/>
        <v>0.30000000000000004</v>
      </c>
      <c r="W27" s="12">
        <f t="shared" si="7"/>
        <v>4.03</v>
      </c>
      <c r="X27" s="19" t="str">
        <f t="shared" si="9"/>
        <v>Aprobo</v>
      </c>
    </row>
    <row r="28" spans="1:24" ht="17.25" thickTop="1" thickBot="1" x14ac:dyDescent="0.3">
      <c r="A28" s="3">
        <v>15</v>
      </c>
      <c r="B28" s="3" t="str">
        <f>IF(ISBLANK(A28),"",IF(ISERROR(VLOOKUP(A28,datosestudiantes,2,FALSE)),"NO EXISTE",VLOOKUP(A28,datosestudiantes,2,FALSE)))</f>
        <v>LAURA GONZALEZ</v>
      </c>
      <c r="C28" s="11">
        <f>IF(ISERROR(VLOOKUP(A28,datosestudiantes,3,FALSE)),"",VLOOKUP(A28,datosestudiantes,3,FALSE))</f>
        <v>5</v>
      </c>
      <c r="D28" s="11">
        <f>IF(ISERROR(VLOOKUP(A28,datosestudiantes,4,FALSE)),"",VLOOKUP(A28,datosestudiantes,4,FALSE))</f>
        <v>4.2</v>
      </c>
      <c r="E28" s="11">
        <f>IF(ISERROR(VLOOKUP(A28,datosestudiantes,5,FALSE)),"",VLOOKUP(A28,datosestudiantes,5,FALSE))</f>
        <v>4.5</v>
      </c>
      <c r="F28" s="11">
        <f>IF(ISERROR(VLOOKUP(A28,datosestudiantes,6,FALSE)),"",VLOOKUP(A28,datosestudiantes,6,FALSE))</f>
        <v>2.5</v>
      </c>
      <c r="G28" s="11">
        <f>IF(ISERROR(VLOOKUP(A28,datosestudiantes,7,FALSE)),"",VLOOKUP(A28,datosestudiantes,7,FALSE))</f>
        <v>5</v>
      </c>
      <c r="H28" s="11">
        <f>IF(ISERROR(VLOOKUP(A28,datosestudiantes,8,FALSE)),"",VLOOKUP(A28,datosestudiantes,8,FALSE))</f>
        <v>3.9</v>
      </c>
      <c r="I28" s="11">
        <f>IF(ISERROR(VLOOKUP(A28,datosestudiantes,9,FALSE)),"",VLOOKUP(A28,datosestudiantes,9,FALSE))</f>
        <v>5</v>
      </c>
      <c r="J28" s="11">
        <f>IF(ISERROR(VLOOKUP(A28,datosestudiantes,10,FALSE)),"",VLOOKUP(A28,datosestudiantes,10,FALSE))</f>
        <v>4.8</v>
      </c>
      <c r="K28" s="13">
        <f t="shared" si="0"/>
        <v>4.3624999999999998</v>
      </c>
      <c r="L28" s="13">
        <f t="shared" si="1"/>
        <v>1.3087499999999999</v>
      </c>
      <c r="M28" s="11">
        <f>IF(ISERROR(VLOOKUP(A28,datosestudiantes,11,FALSE)),"",VLOOKUP(A28,datosestudiantes,11,FALSE))</f>
        <v>0</v>
      </c>
      <c r="N28" s="12">
        <f t="shared" si="2"/>
        <v>0</v>
      </c>
      <c r="O28" s="11">
        <f>IF(ISERROR(VLOOKUP(A28,datosestudiantes,12,FALSE)),"",VLOOKUP(A28,datosestudiantes,12,FALSE))</f>
        <v>3.1</v>
      </c>
      <c r="P28" s="12">
        <f t="shared" si="3"/>
        <v>0.62000000000000011</v>
      </c>
      <c r="Q28" s="13">
        <f>IF(ISERROR(VLOOKUP(A28,datosestudiantes,13,FALSE)),"",VLOOKUP(A28,datosestudiantes,13,FALSE))</f>
        <v>4</v>
      </c>
      <c r="R28" s="12">
        <f t="shared" si="4"/>
        <v>0.4</v>
      </c>
      <c r="S28" s="13">
        <f>IF(ISERROR(VLOOKUP(A28,datosestudiantes,14,FALSE)),"",VLOOKUP(A28,datosestudiantes,14,FALSE))</f>
        <v>4.3</v>
      </c>
      <c r="T28" s="12">
        <f t="shared" si="5"/>
        <v>0.43</v>
      </c>
      <c r="U28" s="11">
        <f>IF(ISERROR(VLOOKUP(A28,datosestudiantes,15,FALSE)),"",VLOOKUP(A28,datosestudiantes,15,FALSE))</f>
        <v>4</v>
      </c>
      <c r="V28" s="12">
        <f t="shared" si="6"/>
        <v>0.4</v>
      </c>
      <c r="W28" s="12">
        <f t="shared" si="7"/>
        <v>3.1587499999999999</v>
      </c>
      <c r="X28" s="19" t="str">
        <f t="shared" si="9"/>
        <v>Aprobo</v>
      </c>
    </row>
    <row r="29" spans="1:24" ht="17.25" thickTop="1" thickBot="1" x14ac:dyDescent="0.3">
      <c r="A29" s="3">
        <v>16</v>
      </c>
      <c r="B29" s="3" t="str">
        <f>IF(ISBLANK(A29),"",IF(ISERROR(VLOOKUP(A29,datosestudiantes,2,FALSE)),"NO EXISTE",VLOOKUP(A29,datosestudiantes,2,FALSE)))</f>
        <v>LINA JARAMILLO</v>
      </c>
      <c r="C29" s="11">
        <f>IF(ISERROR(VLOOKUP(A29,datosestudiantes,3,FALSE)),"",VLOOKUP(A29,datosestudiantes,3,FALSE))</f>
        <v>4.9000000000000004</v>
      </c>
      <c r="D29" s="11">
        <f>IF(ISERROR(VLOOKUP(A29,datosestudiantes,4,FALSE)),"",VLOOKUP(A29,datosestudiantes,4,FALSE))</f>
        <v>3.2</v>
      </c>
      <c r="E29" s="11">
        <f>IF(ISERROR(VLOOKUP(A29,datosestudiantes,5,FALSE)),"",VLOOKUP(A29,datosestudiantes,5,FALSE))</f>
        <v>4.9000000000000004</v>
      </c>
      <c r="F29" s="11">
        <f>IF(ISERROR(VLOOKUP(A29,datosestudiantes,6,FALSE)),"",VLOOKUP(A29,datosestudiantes,6,FALSE))</f>
        <v>3.5</v>
      </c>
      <c r="G29" s="11">
        <f>IF(ISERROR(VLOOKUP(A29,datosestudiantes,7,FALSE)),"",VLOOKUP(A29,datosestudiantes,7,FALSE))</f>
        <v>3.9</v>
      </c>
      <c r="H29" s="11">
        <f>IF(ISERROR(VLOOKUP(A29,datosestudiantes,8,FALSE)),"",VLOOKUP(A29,datosestudiantes,8,FALSE))</f>
        <v>4.5</v>
      </c>
      <c r="I29" s="11">
        <f>IF(ISERROR(VLOOKUP(A29,datosestudiantes,9,FALSE)),"",VLOOKUP(A29,datosestudiantes,9,FALSE))</f>
        <v>3.5</v>
      </c>
      <c r="J29" s="11">
        <f>IF(ISERROR(VLOOKUP(A29,datosestudiantes,10,FALSE)),"",VLOOKUP(A29,datosestudiantes,10,FALSE))</f>
        <v>4.5</v>
      </c>
      <c r="K29" s="13">
        <f t="shared" si="0"/>
        <v>4.1124999999999998</v>
      </c>
      <c r="L29" s="13">
        <f t="shared" si="1"/>
        <v>1.2337499999999999</v>
      </c>
      <c r="M29" s="11">
        <f>IF(ISERROR(VLOOKUP(A29,datosestudiantes,11,FALSE)),"",VLOOKUP(A29,datosestudiantes,11,FALSE))</f>
        <v>4.8</v>
      </c>
      <c r="N29" s="12">
        <f t="shared" si="2"/>
        <v>0.96</v>
      </c>
      <c r="O29" s="11">
        <f>IF(ISERROR(VLOOKUP(A29,datosestudiantes,12,FALSE)),"",VLOOKUP(A29,datosestudiantes,12,FALSE))</f>
        <v>3.7</v>
      </c>
      <c r="P29" s="12">
        <f t="shared" si="3"/>
        <v>0.7400000000000001</v>
      </c>
      <c r="Q29" s="13">
        <f>IF(ISERROR(VLOOKUP(A29,datosestudiantes,13,FALSE)),"",VLOOKUP(A29,datosestudiantes,13,FALSE))</f>
        <v>3.9</v>
      </c>
      <c r="R29" s="12">
        <f t="shared" si="4"/>
        <v>0.39</v>
      </c>
      <c r="S29" s="13">
        <f>IF(ISERROR(VLOOKUP(A29,datosestudiantes,14,FALSE)),"",VLOOKUP(A29,datosestudiantes,14,FALSE))</f>
        <v>3.5</v>
      </c>
      <c r="T29" s="12">
        <f t="shared" si="5"/>
        <v>0.35000000000000003</v>
      </c>
      <c r="U29" s="11">
        <f>IF(ISERROR(VLOOKUP(A29,datosestudiantes,15,FALSE)),"",VLOOKUP(A29,datosestudiantes,15,FALSE))</f>
        <v>3.5</v>
      </c>
      <c r="V29" s="12">
        <f t="shared" si="6"/>
        <v>0.35000000000000003</v>
      </c>
      <c r="W29" s="12">
        <f t="shared" si="7"/>
        <v>4.0237499999999997</v>
      </c>
      <c r="X29" s="19" t="str">
        <f t="shared" si="9"/>
        <v>Aprobo</v>
      </c>
    </row>
    <row r="30" spans="1:24" ht="17.25" thickTop="1" thickBot="1" x14ac:dyDescent="0.3">
      <c r="A30" s="3">
        <v>17</v>
      </c>
      <c r="B30" s="3" t="str">
        <f>IF(ISBLANK(A30),"",IF(ISERROR(VLOOKUP(A30,datosestudiantes,2,FALSE)),"NO EXISTE",VLOOKUP(A30,datosestudiantes,2,FALSE)))</f>
        <v>OSMAIRA VELEZ</v>
      </c>
      <c r="C30" s="11">
        <f>IF(ISERROR(VLOOKUP(A30,datosestudiantes,3,FALSE)),"",VLOOKUP(A30,datosestudiantes,3,FALSE))</f>
        <v>3.9</v>
      </c>
      <c r="D30" s="11">
        <f>IF(ISERROR(VLOOKUP(A30,datosestudiantes,4,FALSE)),"",VLOOKUP(A30,datosestudiantes,4,FALSE))</f>
        <v>5</v>
      </c>
      <c r="E30" s="11">
        <f>IF(ISERROR(VLOOKUP(A30,datosestudiantes,5,FALSE)),"",VLOOKUP(A30,datosestudiantes,5,FALSE))</f>
        <v>4.8</v>
      </c>
      <c r="F30" s="11">
        <f>IF(ISERROR(VLOOKUP(A30,datosestudiantes,6,FALSE)),"",VLOOKUP(A30,datosestudiantes,6,FALSE))</f>
        <v>4</v>
      </c>
      <c r="G30" s="11">
        <f>IF(ISERROR(VLOOKUP(A30,datosestudiantes,7,FALSE)),"",VLOOKUP(A30,datosestudiantes,7,FALSE))</f>
        <v>5</v>
      </c>
      <c r="H30" s="11">
        <f>IF(ISERROR(VLOOKUP(A30,datosestudiantes,8,FALSE)),"",VLOOKUP(A30,datosestudiantes,8,FALSE))</f>
        <v>5</v>
      </c>
      <c r="I30" s="11">
        <f>IF(ISERROR(VLOOKUP(A30,datosestudiantes,9,FALSE)),"",VLOOKUP(A30,datosestudiantes,9,FALSE))</f>
        <v>2.2999999999999998</v>
      </c>
      <c r="J30" s="11">
        <f>IF(ISERROR(VLOOKUP(A30,datosestudiantes,10,FALSE)),"",VLOOKUP(A30,datosestudiantes,10,FALSE))</f>
        <v>5</v>
      </c>
      <c r="K30" s="13">
        <f t="shared" si="0"/>
        <v>4.375</v>
      </c>
      <c r="L30" s="13">
        <f t="shared" si="1"/>
        <v>1.3125</v>
      </c>
      <c r="M30" s="11">
        <f>IF(ISERROR(VLOOKUP(A30,datosestudiantes,11,FALSE)),"",VLOOKUP(A30,datosestudiantes,11,FALSE))</f>
        <v>3.7</v>
      </c>
      <c r="N30" s="12">
        <f t="shared" si="2"/>
        <v>0.7400000000000001</v>
      </c>
      <c r="O30" s="11">
        <f>IF(ISERROR(VLOOKUP(A30,datosestudiantes,12,FALSE)),"",VLOOKUP(A30,datosestudiantes,12,FALSE))</f>
        <v>4.5</v>
      </c>
      <c r="P30" s="12">
        <f t="shared" si="3"/>
        <v>0.9</v>
      </c>
      <c r="Q30" s="13">
        <f>IF(ISERROR(VLOOKUP(A30,datosestudiantes,13,FALSE)),"",VLOOKUP(A30,datosestudiantes,13,FALSE))</f>
        <v>4.5</v>
      </c>
      <c r="R30" s="12">
        <f t="shared" si="4"/>
        <v>0.45</v>
      </c>
      <c r="S30" s="13">
        <f>IF(ISERROR(VLOOKUP(A30,datosestudiantes,14,FALSE)),"",VLOOKUP(A30,datosestudiantes,14,FALSE))</f>
        <v>4.0999999999999996</v>
      </c>
      <c r="T30" s="12">
        <f t="shared" si="5"/>
        <v>0.41</v>
      </c>
      <c r="U30" s="11">
        <f>IF(ISERROR(VLOOKUP(A30,datosestudiantes,15,FALSE)),"",VLOOKUP(A30,datosestudiantes,15,FALSE))</f>
        <v>4.5</v>
      </c>
      <c r="V30" s="12">
        <f t="shared" si="6"/>
        <v>0.45</v>
      </c>
      <c r="W30" s="12">
        <f t="shared" si="7"/>
        <v>4.2625000000000002</v>
      </c>
      <c r="X30" s="19" t="str">
        <f t="shared" si="9"/>
        <v>Aprobo</v>
      </c>
    </row>
    <row r="31" spans="1:24" ht="17.25" thickTop="1" thickBot="1" x14ac:dyDescent="0.3">
      <c r="A31" s="3">
        <v>18</v>
      </c>
      <c r="B31" s="3" t="str">
        <f>IF(ISBLANK(A31),"",IF(ISERROR(VLOOKUP(A31,datosestudiantes,2,FALSE)),"NO EXISTE",VLOOKUP(A31,datosestudiantes,2,FALSE)))</f>
        <v>PABLO GOMEZ</v>
      </c>
      <c r="C31" s="11">
        <f>IF(ISERROR(VLOOKUP(A31,datosestudiantes,3,FALSE)),"",VLOOKUP(A31,datosestudiantes,3,FALSE))</f>
        <v>3.8</v>
      </c>
      <c r="D31" s="11">
        <f>IF(ISERROR(VLOOKUP(A31,datosestudiantes,4,FALSE)),"",VLOOKUP(A31,datosestudiantes,4,FALSE))</f>
        <v>4.8</v>
      </c>
      <c r="E31" s="11">
        <f>IF(ISERROR(VLOOKUP(A31,datosestudiantes,5,FALSE)),"",VLOOKUP(A31,datosestudiantes,5,FALSE))</f>
        <v>4.5999999999999996</v>
      </c>
      <c r="F31" s="11">
        <f>IF(ISERROR(VLOOKUP(A31,datosestudiantes,6,FALSE)),"",VLOOKUP(A31,datosestudiantes,6,FALSE))</f>
        <v>5</v>
      </c>
      <c r="G31" s="11">
        <f>IF(ISERROR(VLOOKUP(A31,datosestudiantes,7,FALSE)),"",VLOOKUP(A31,datosestudiantes,7,FALSE))</f>
        <v>5</v>
      </c>
      <c r="H31" s="11">
        <f>IF(ISERROR(VLOOKUP(A31,datosestudiantes,8,FALSE)),"",VLOOKUP(A31,datosestudiantes,8,FALSE))</f>
        <v>3.4</v>
      </c>
      <c r="I31" s="11">
        <f>IF(ISERROR(VLOOKUP(A31,datosestudiantes,9,FALSE)),"",VLOOKUP(A31,datosestudiantes,9,FALSE))</f>
        <v>2.9</v>
      </c>
      <c r="J31" s="11">
        <f>IF(ISERROR(VLOOKUP(A31,datosestudiantes,10,FALSE)),"",VLOOKUP(A31,datosestudiantes,10,FALSE))</f>
        <v>1</v>
      </c>
      <c r="K31" s="13">
        <f t="shared" si="0"/>
        <v>3.8124999999999996</v>
      </c>
      <c r="L31" s="13">
        <f t="shared" si="1"/>
        <v>1.1437499999999998</v>
      </c>
      <c r="M31" s="11">
        <f>IF(ISERROR(VLOOKUP(A31,datosestudiantes,11,FALSE)),"",VLOOKUP(A31,datosestudiantes,11,FALSE))</f>
        <v>3.8</v>
      </c>
      <c r="N31" s="12">
        <f t="shared" si="2"/>
        <v>0.76</v>
      </c>
      <c r="O31" s="11">
        <f>IF(ISERROR(VLOOKUP(A31,datosestudiantes,12,FALSE)),"",VLOOKUP(A31,datosestudiantes,12,FALSE))</f>
        <v>5</v>
      </c>
      <c r="P31" s="12">
        <f t="shared" si="3"/>
        <v>1</v>
      </c>
      <c r="Q31" s="13">
        <f>IF(ISERROR(VLOOKUP(A31,datosestudiantes,13,FALSE)),"",VLOOKUP(A31,datosestudiantes,13,FALSE))</f>
        <v>5</v>
      </c>
      <c r="R31" s="12">
        <f t="shared" si="4"/>
        <v>0.5</v>
      </c>
      <c r="S31" s="13">
        <f>IF(ISERROR(VLOOKUP(A31,datosestudiantes,14,FALSE)),"",VLOOKUP(A31,datosestudiantes,14,FALSE))</f>
        <v>3.8</v>
      </c>
      <c r="T31" s="12">
        <f t="shared" si="5"/>
        <v>0.38</v>
      </c>
      <c r="U31" s="11">
        <f>IF(ISERROR(VLOOKUP(A31,datosestudiantes,15,FALSE)),"",VLOOKUP(A31,datosestudiantes,15,FALSE))</f>
        <v>4.5</v>
      </c>
      <c r="V31" s="12">
        <f t="shared" si="6"/>
        <v>0.45</v>
      </c>
      <c r="W31" s="12">
        <f t="shared" si="7"/>
        <v>4.2337499999999997</v>
      </c>
      <c r="X31" s="19" t="str">
        <f t="shared" si="9"/>
        <v>Aprobo</v>
      </c>
    </row>
    <row r="32" spans="1:24" ht="17.25" thickTop="1" thickBot="1" x14ac:dyDescent="0.3">
      <c r="A32" s="3">
        <v>19</v>
      </c>
      <c r="B32" s="3" t="str">
        <f>IF(ISBLANK(A32),"",IF(ISERROR(VLOOKUP(A32,datosestudiantes,2,FALSE)),"NO EXISTE",VLOOKUP(A32,datosestudiantes,2,FALSE)))</f>
        <v>ROBINSON VARGAS</v>
      </c>
      <c r="C32" s="11">
        <f>IF(ISERROR(VLOOKUP(A32,datosestudiantes,3,FALSE)),"",VLOOKUP(A32,datosestudiantes,3,FALSE))</f>
        <v>5</v>
      </c>
      <c r="D32" s="11">
        <f>IF(ISERROR(VLOOKUP(A32,datosestudiantes,4,FALSE)),"",VLOOKUP(A32,datosestudiantes,4,FALSE))</f>
        <v>4.9000000000000004</v>
      </c>
      <c r="E32" s="11">
        <f>IF(ISERROR(VLOOKUP(A32,datosestudiantes,5,FALSE)),"",VLOOKUP(A32,datosestudiantes,5,FALSE))</f>
        <v>4.2</v>
      </c>
      <c r="F32" s="11">
        <f>IF(ISERROR(VLOOKUP(A32,datosestudiantes,6,FALSE)),"",VLOOKUP(A32,datosestudiantes,6,FALSE))</f>
        <v>4</v>
      </c>
      <c r="G32" s="11">
        <f>IF(ISERROR(VLOOKUP(A32,datosestudiantes,7,FALSE)),"",VLOOKUP(A32,datosestudiantes,7,FALSE))</f>
        <v>4.8</v>
      </c>
      <c r="H32" s="11">
        <f>IF(ISERROR(VLOOKUP(A32,datosestudiantes,8,FALSE)),"",VLOOKUP(A32,datosestudiantes,8,FALSE))</f>
        <v>5</v>
      </c>
      <c r="I32" s="11">
        <f>IF(ISERROR(VLOOKUP(A32,datosestudiantes,9,FALSE)),"",VLOOKUP(A32,datosestudiantes,9,FALSE))</f>
        <v>4.5999999999999996</v>
      </c>
      <c r="J32" s="11">
        <f>IF(ISERROR(VLOOKUP(A32,datosestudiantes,10,FALSE)),"",VLOOKUP(A32,datosestudiantes,10,FALSE))</f>
        <v>4.5</v>
      </c>
      <c r="K32" s="13">
        <f t="shared" si="0"/>
        <v>4.625</v>
      </c>
      <c r="L32" s="13">
        <f t="shared" si="1"/>
        <v>1.3875</v>
      </c>
      <c r="M32" s="11">
        <f>IF(ISERROR(VLOOKUP(A32,datosestudiantes,11,FALSE)),"",VLOOKUP(A32,datosestudiantes,11,FALSE))</f>
        <v>3.5</v>
      </c>
      <c r="N32" s="12">
        <f t="shared" si="2"/>
        <v>0.70000000000000007</v>
      </c>
      <c r="O32" s="11">
        <f>IF(ISERROR(VLOOKUP(A32,datosestudiantes,12,FALSE)),"",VLOOKUP(A32,datosestudiantes,12,FALSE))</f>
        <v>5</v>
      </c>
      <c r="P32" s="12">
        <f t="shared" si="3"/>
        <v>1</v>
      </c>
      <c r="Q32" s="13">
        <f>IF(ISERROR(VLOOKUP(A32,datosestudiantes,13,FALSE)),"",VLOOKUP(A32,datosestudiantes,13,FALSE))</f>
        <v>4</v>
      </c>
      <c r="R32" s="12">
        <f t="shared" si="4"/>
        <v>0.4</v>
      </c>
      <c r="S32" s="13">
        <f>IF(ISERROR(VLOOKUP(A32,datosestudiantes,14,FALSE)),"",VLOOKUP(A32,datosestudiantes,14,FALSE))</f>
        <v>4</v>
      </c>
      <c r="T32" s="12">
        <f t="shared" si="5"/>
        <v>0.4</v>
      </c>
      <c r="U32" s="11">
        <f>IF(ISERROR(VLOOKUP(A32,datosestudiantes,15,FALSE)),"",VLOOKUP(A32,datosestudiantes,15,FALSE))</f>
        <v>4.5</v>
      </c>
      <c r="V32" s="12">
        <f t="shared" si="6"/>
        <v>0.45</v>
      </c>
      <c r="W32" s="12">
        <f t="shared" si="7"/>
        <v>4.3374999999999995</v>
      </c>
      <c r="X32" s="19" t="str">
        <f t="shared" si="9"/>
        <v>Aprobo</v>
      </c>
    </row>
    <row r="33" spans="1:24" ht="17.25" thickTop="1" thickBot="1" x14ac:dyDescent="0.3">
      <c r="A33" s="3">
        <v>20</v>
      </c>
      <c r="B33" s="3" t="str">
        <f>IF(ISBLANK(A33),"",IF(ISERROR(VLOOKUP(A33,datosestudiantes,2,FALSE)),"NO EXISTE",VLOOKUP(A33,datosestudiantes,2,FALSE)))</f>
        <v>SANDRA MONTOYA</v>
      </c>
      <c r="C33" s="11">
        <f>IF(ISERROR(VLOOKUP(A33,datosestudiantes,3,FALSE)),"",VLOOKUP(A33,datosestudiantes,3,FALSE))</f>
        <v>4</v>
      </c>
      <c r="D33" s="11">
        <f>IF(ISERROR(VLOOKUP(A33,datosestudiantes,4,FALSE)),"",VLOOKUP(A33,datosestudiantes,4,FALSE))</f>
        <v>5</v>
      </c>
      <c r="E33" s="11">
        <f>IF(ISERROR(VLOOKUP(A33,datosestudiantes,5,FALSE)),"",VLOOKUP(A33,datosestudiantes,5,FALSE))</f>
        <v>3.6</v>
      </c>
      <c r="F33" s="11">
        <f>IF(ISERROR(VLOOKUP(A33,datosestudiantes,6,FALSE)),"",VLOOKUP(A33,datosestudiantes,6,FALSE))</f>
        <v>4</v>
      </c>
      <c r="G33" s="11">
        <f>IF(ISERROR(VLOOKUP(A33,datosestudiantes,7,FALSE)),"",VLOOKUP(A33,datosestudiantes,7,FALSE))</f>
        <v>4.8</v>
      </c>
      <c r="H33" s="11">
        <f>IF(ISERROR(VLOOKUP(A33,datosestudiantes,8,FALSE)),"",VLOOKUP(A33,datosestudiantes,8,FALSE))</f>
        <v>3.2</v>
      </c>
      <c r="I33" s="11">
        <f>IF(ISERROR(VLOOKUP(A33,datosestudiantes,9,FALSE)),"",VLOOKUP(A33,datosestudiantes,9,FALSE))</f>
        <v>4.5</v>
      </c>
      <c r="J33" s="11">
        <f>IF(ISERROR(VLOOKUP(A33,datosestudiantes,10,FALSE)),"",VLOOKUP(A33,datosestudiantes,10,FALSE))</f>
        <v>4.5999999999999996</v>
      </c>
      <c r="K33" s="13">
        <f t="shared" si="0"/>
        <v>4.2125000000000004</v>
      </c>
      <c r="L33" s="13">
        <f t="shared" si="1"/>
        <v>1.2637500000000002</v>
      </c>
      <c r="M33" s="11">
        <f>IF(ISERROR(VLOOKUP(A33,datosestudiantes,11,FALSE)),"",VLOOKUP(A33,datosestudiantes,11,FALSE))</f>
        <v>4</v>
      </c>
      <c r="N33" s="12">
        <f t="shared" si="2"/>
        <v>0.8</v>
      </c>
      <c r="O33" s="11">
        <f>IF(ISERROR(VLOOKUP(A33,datosestudiantes,12,FALSE)),"",VLOOKUP(A33,datosestudiantes,12,FALSE))</f>
        <v>5</v>
      </c>
      <c r="P33" s="12">
        <f t="shared" si="3"/>
        <v>1</v>
      </c>
      <c r="Q33" s="13">
        <f>IF(ISERROR(VLOOKUP(A33,datosestudiantes,13,FALSE)),"",VLOOKUP(A33,datosestudiantes,13,FALSE))</f>
        <v>4</v>
      </c>
      <c r="R33" s="12">
        <f t="shared" si="4"/>
        <v>0.4</v>
      </c>
      <c r="S33" s="13">
        <f>IF(ISERROR(VLOOKUP(A33,datosestudiantes,14,FALSE)),"",VLOOKUP(A33,datosestudiantes,14,FALSE))</f>
        <v>3.9</v>
      </c>
      <c r="T33" s="12">
        <f t="shared" si="5"/>
        <v>0.39</v>
      </c>
      <c r="U33" s="11">
        <f>IF(ISERROR(VLOOKUP(A33,datosestudiantes,15,FALSE)),"",VLOOKUP(A33,datosestudiantes,15,FALSE))</f>
        <v>3.5</v>
      </c>
      <c r="V33" s="12">
        <f t="shared" si="6"/>
        <v>0.35000000000000003</v>
      </c>
      <c r="W33" s="12">
        <f t="shared" si="7"/>
        <v>4.2037500000000003</v>
      </c>
      <c r="X33" s="19" t="str">
        <f t="shared" si="9"/>
        <v>Aprobo</v>
      </c>
    </row>
    <row r="34" spans="1:24" ht="17.25" thickTop="1" thickBot="1" x14ac:dyDescent="0.3">
      <c r="A34" s="1">
        <v>1</v>
      </c>
      <c r="B34" s="1">
        <v>2</v>
      </c>
      <c r="C34" s="1">
        <v>3</v>
      </c>
      <c r="D34" s="1">
        <v>4</v>
      </c>
      <c r="E34" s="1">
        <v>5</v>
      </c>
      <c r="F34" s="1">
        <v>6</v>
      </c>
      <c r="G34" s="1">
        <v>7</v>
      </c>
      <c r="H34" s="1">
        <v>8</v>
      </c>
      <c r="I34" s="1">
        <v>9</v>
      </c>
      <c r="J34" s="1">
        <v>10</v>
      </c>
      <c r="K34" s="1">
        <v>11</v>
      </c>
      <c r="L34" s="1">
        <v>12</v>
      </c>
      <c r="M34" s="1">
        <v>13</v>
      </c>
      <c r="N34" s="1">
        <v>14</v>
      </c>
      <c r="O34" s="1">
        <v>15</v>
      </c>
      <c r="P34" s="1">
        <v>16</v>
      </c>
      <c r="Q34" s="1">
        <v>17</v>
      </c>
      <c r="R34" s="1">
        <v>18</v>
      </c>
      <c r="S34" s="1">
        <v>19</v>
      </c>
      <c r="T34" s="1">
        <v>20</v>
      </c>
      <c r="U34" s="11">
        <f>IF(ISERROR(VLOOKUP(A34,datosestudiantes,15,FALSE)),"",VLOOKUP(A34,datosestudiantes,15,FALSE))</f>
        <v>3.5</v>
      </c>
      <c r="V34" s="1">
        <v>22</v>
      </c>
      <c r="W34" s="12">
        <f t="shared" si="7"/>
        <v>102</v>
      </c>
      <c r="X34" s="1">
        <v>24</v>
      </c>
    </row>
    <row r="35" spans="1:24" ht="17.25" thickTop="1" thickBot="1" x14ac:dyDescent="0.3">
      <c r="A35"/>
      <c r="W35" s="12" t="str">
        <f t="shared" si="7"/>
        <v/>
      </c>
      <c r="X35" s="19" t="str">
        <f t="shared" si="9"/>
        <v/>
      </c>
    </row>
    <row r="36" spans="1:24" ht="17.25" thickTop="1" thickBot="1" x14ac:dyDescent="0.3">
      <c r="W36" s="12" t="str">
        <f t="shared" si="7"/>
        <v/>
      </c>
      <c r="X36" s="19" t="str">
        <f t="shared" si="9"/>
        <v/>
      </c>
    </row>
    <row r="37" spans="1:24" ht="17.25" thickTop="1" thickBot="1" x14ac:dyDescent="0.3">
      <c r="W37" s="12" t="str">
        <f t="shared" si="7"/>
        <v/>
      </c>
      <c r="X37" s="19" t="str">
        <f t="shared" si="9"/>
        <v/>
      </c>
    </row>
    <row r="38" spans="1:24" ht="16.5" thickTop="1" x14ac:dyDescent="0.25">
      <c r="T38" s="15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D7" sqref="D7"/>
    </sheetView>
  </sheetViews>
  <sheetFormatPr baseColWidth="10" defaultRowHeight="15" x14ac:dyDescent="0.25"/>
  <cols>
    <col min="2" max="2" width="5.42578125" customWidth="1"/>
    <col min="3" max="3" width="16" customWidth="1"/>
    <col min="4" max="4" width="37" customWidth="1"/>
    <col min="5" max="5" width="4.28515625" customWidth="1"/>
  </cols>
  <sheetData>
    <row r="2" spans="2:5" x14ac:dyDescent="0.25">
      <c r="B2" s="20"/>
      <c r="C2" s="20"/>
      <c r="D2" s="20"/>
      <c r="E2" s="20"/>
    </row>
    <row r="3" spans="2:5" x14ac:dyDescent="0.25">
      <c r="B3" s="20"/>
      <c r="D3" s="33" t="s">
        <v>41</v>
      </c>
      <c r="E3" s="20"/>
    </row>
    <row r="4" spans="2:5" x14ac:dyDescent="0.25">
      <c r="B4" s="20"/>
      <c r="D4" s="33"/>
      <c r="E4" s="20"/>
    </row>
    <row r="5" spans="2:5" x14ac:dyDescent="0.25">
      <c r="B5" s="20"/>
      <c r="D5" s="33"/>
      <c r="E5" s="20"/>
    </row>
    <row r="6" spans="2:5" x14ac:dyDescent="0.25">
      <c r="B6" s="20"/>
      <c r="C6" t="s">
        <v>35</v>
      </c>
      <c r="D6">
        <v>1</v>
      </c>
      <c r="E6" s="20"/>
    </row>
    <row r="7" spans="2:5" x14ac:dyDescent="0.25">
      <c r="B7" s="20"/>
      <c r="C7" t="s">
        <v>36</v>
      </c>
      <c r="D7" t="str">
        <f>IF(ISERROR(VLOOKUP(D6,planilladenotas,2,FALSE)),"No existe",VLOOKUP(D6,planilladenotas,2,FALSE))</f>
        <v>ALEJANDRO SEPULVEDA</v>
      </c>
      <c r="E7" s="20"/>
    </row>
    <row r="8" spans="2:5" x14ac:dyDescent="0.25">
      <c r="B8" s="20"/>
      <c r="C8" t="s">
        <v>37</v>
      </c>
      <c r="D8" s="34">
        <f>IF(ISERROR(VLOOKUP(D6,planilladenotas,11,FALSE)),"",VLOOKUP(D6,planilladenotas,11,FALSE))</f>
        <v>3.7249999999999996</v>
      </c>
      <c r="E8" s="20"/>
    </row>
    <row r="9" spans="2:5" x14ac:dyDescent="0.25">
      <c r="B9" s="20"/>
      <c r="C9" t="s">
        <v>38</v>
      </c>
      <c r="D9" s="34">
        <f>IF(ISERROR(VLOOKUP(D6,planilladenotas,13,FALSE)),"",VLOOKUP(D6,planilladenotas,13,FALSE))</f>
        <v>3.8</v>
      </c>
      <c r="E9" s="20"/>
    </row>
    <row r="10" spans="2:5" x14ac:dyDescent="0.25">
      <c r="B10" s="20"/>
      <c r="C10" t="s">
        <v>43</v>
      </c>
      <c r="D10" s="34">
        <f>IF(ISERROR(VLOOKUP(D6,planilladenotas,15,FALSE)),"",VLOOKUP(D6,planilladenotas,15,FALSE))</f>
        <v>4.3</v>
      </c>
      <c r="E10" s="20"/>
    </row>
    <row r="11" spans="2:5" x14ac:dyDescent="0.25">
      <c r="B11" s="20"/>
      <c r="C11" t="s">
        <v>44</v>
      </c>
      <c r="D11" s="34">
        <f>IF(ISERROR(VLOOKUP(D6,planilladenotas,17,FALSE)),"",VLOOKUP(D6,planilladenotas,17,FALSE))</f>
        <v>3.4</v>
      </c>
      <c r="E11" s="20"/>
    </row>
    <row r="12" spans="2:5" x14ac:dyDescent="0.25">
      <c r="B12" s="20"/>
      <c r="C12" t="s">
        <v>45</v>
      </c>
      <c r="D12" s="34">
        <f>IF(ISERROR(VLOOKUP(D6,planilladenotas,19,FALSE)),"",VLOOKUP(D6,planilladenotas,19,FALSE))</f>
        <v>2.9</v>
      </c>
      <c r="E12" s="20"/>
    </row>
    <row r="13" spans="2:5" x14ac:dyDescent="0.25">
      <c r="B13" s="20"/>
      <c r="C13" t="s">
        <v>39</v>
      </c>
      <c r="D13" s="34">
        <f>IF(ISERROR(VLOOKUP(D6,planilladenotas,21,FALSE)),"",VLOOKUP(D6,planilladenotas,21,FALSE))</f>
        <v>3.5</v>
      </c>
      <c r="E13" s="20"/>
    </row>
    <row r="14" spans="2:5" x14ac:dyDescent="0.25">
      <c r="B14" s="20"/>
      <c r="C14" t="s">
        <v>40</v>
      </c>
      <c r="D14" s="34">
        <f>IF(ISERROR(VLOOKUP(D6,planilladenotas,23,FALSE)),"",VLOOKUP(D6,planilladenotas,23,FALSE))</f>
        <v>3.7174999999999998</v>
      </c>
      <c r="E14" s="20"/>
    </row>
    <row r="15" spans="2:5" x14ac:dyDescent="0.25">
      <c r="B15" s="20"/>
      <c r="E15" s="20"/>
    </row>
    <row r="16" spans="2:5" x14ac:dyDescent="0.25">
      <c r="B16" s="20"/>
      <c r="C16" s="20"/>
      <c r="D16" s="20"/>
      <c r="E16" s="20"/>
    </row>
  </sheetData>
  <mergeCells count="1">
    <mergeCell ref="D3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Hoja1</vt:lpstr>
      <vt:lpstr>datosestudiantes</vt:lpstr>
      <vt:lpstr>planilladenotas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01062-09</cp:lastModifiedBy>
  <cp:lastPrinted>2015-11-07T13:16:00Z</cp:lastPrinted>
  <dcterms:created xsi:type="dcterms:W3CDTF">2012-10-28T21:45:19Z</dcterms:created>
  <dcterms:modified xsi:type="dcterms:W3CDTF">2015-11-07T13:16:21Z</dcterms:modified>
</cp:coreProperties>
</file>